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3. SOLEDADE\Anexos_ Soledade_IFPB\"/>
    </mc:Choice>
  </mc:AlternateContent>
  <bookViews>
    <workbookView xWindow="0" yWindow="0" windowWidth="21600" windowHeight="9735"/>
  </bookViews>
  <sheets>
    <sheet name="Orçamento Sintético" sheetId="1" r:id="rId1"/>
    <sheet name="Memória de Cálculo" sheetId="2" r:id="rId2"/>
    <sheet name="Composições do IFPB" sheetId="4" r:id="rId3"/>
    <sheet name="Auxiliar" sheetId="3" r:id="rId4"/>
    <sheet name="orçamento resumo" sheetId="5" r:id="rId5"/>
    <sheet name="cronograma" sheetId="6" r:id="rId6"/>
  </sheets>
  <externalReferences>
    <externalReference r:id="rId7"/>
  </externalReferences>
  <definedNames>
    <definedName name="_xlnm.Print_Area" localSheetId="2">'Composições do IFPB'!$A$1:$H$243</definedName>
    <definedName name="_xlnm.Print_Area" localSheetId="5">cronograma!$A$1:$Q$33</definedName>
    <definedName name="_xlnm.Print_Area" localSheetId="1">'Memória de Cálculo'!$A$1:$P$651</definedName>
    <definedName name="_xlnm.Print_Area" localSheetId="4">'orçamento resumo'!$A$1:$J$35</definedName>
    <definedName name="_xlnm.Print_Area" localSheetId="0">'Orçamento Sintético'!$A$1:$G$139</definedName>
  </definedNames>
  <calcPr calcId="152511"/>
</workbook>
</file>

<file path=xl/calcChain.xml><?xml version="1.0" encoding="utf-8"?>
<calcChain xmlns="http://schemas.openxmlformats.org/spreadsheetml/2006/main">
  <c r="F27" i="6" l="1"/>
  <c r="G27" i="6" s="1"/>
  <c r="C30" i="6"/>
  <c r="D27" i="6"/>
  <c r="C27" i="6"/>
  <c r="I26" i="5"/>
  <c r="H26" i="5"/>
  <c r="F26" i="5"/>
  <c r="C26" i="5"/>
  <c r="C29" i="5"/>
  <c r="Q27" i="6" l="1"/>
  <c r="O27" i="6"/>
  <c r="E23" i="1"/>
  <c r="P73" i="2"/>
  <c r="N71" i="2" s="1"/>
  <c r="G241" i="4"/>
  <c r="H241" i="4" s="1"/>
  <c r="G240" i="4"/>
  <c r="H240" i="4" s="1"/>
  <c r="G236" i="4"/>
  <c r="G235" i="4"/>
  <c r="G232" i="4"/>
  <c r="G233" i="4"/>
  <c r="G234" i="4"/>
  <c r="G231" i="4"/>
  <c r="H242" i="4" l="1"/>
  <c r="F136" i="1" s="1"/>
  <c r="G237" i="4"/>
  <c r="F57" i="1" s="1"/>
  <c r="G126" i="4"/>
  <c r="G127" i="4" s="1"/>
  <c r="G227" i="4"/>
  <c r="G222" i="4"/>
  <c r="G223" i="4"/>
  <c r="G224" i="4"/>
  <c r="G225" i="4"/>
  <c r="G226" i="4"/>
  <c r="G221" i="4"/>
  <c r="H213" i="4"/>
  <c r="H216" i="4"/>
  <c r="H215" i="4"/>
  <c r="H214" i="4"/>
  <c r="H212" i="4"/>
  <c r="G228" i="4" l="1"/>
  <c r="F75" i="1" s="1"/>
  <c r="H218" i="4"/>
  <c r="F38" i="1" s="1"/>
  <c r="H205" i="4"/>
  <c r="H206" i="4"/>
  <c r="H207" i="4"/>
  <c r="H208" i="4"/>
  <c r="H204" i="4"/>
  <c r="H209" i="4" l="1"/>
  <c r="F37" i="1" s="1"/>
  <c r="F115" i="1"/>
  <c r="G193" i="4"/>
  <c r="G194" i="4"/>
  <c r="G195" i="4"/>
  <c r="G196" i="4"/>
  <c r="G197" i="4"/>
  <c r="G198" i="4"/>
  <c r="G199" i="4"/>
  <c r="G192" i="4"/>
  <c r="G183" i="4"/>
  <c r="G184" i="4"/>
  <c r="G185" i="4"/>
  <c r="G182" i="4"/>
  <c r="G177" i="4"/>
  <c r="G178" i="4" s="1"/>
  <c r="F120" i="1" s="1"/>
  <c r="G172" i="4"/>
  <c r="G173" i="4" s="1"/>
  <c r="F121" i="1" s="1"/>
  <c r="G167" i="4"/>
  <c r="G168" i="4" s="1"/>
  <c r="F122" i="1" s="1"/>
  <c r="G156" i="4"/>
  <c r="G157" i="4"/>
  <c r="G158" i="4"/>
  <c r="G159" i="4"/>
  <c r="G160" i="4"/>
  <c r="G161" i="4"/>
  <c r="G162" i="4"/>
  <c r="G155" i="4"/>
  <c r="G144" i="4"/>
  <c r="G145" i="4"/>
  <c r="G146" i="4"/>
  <c r="G147" i="4"/>
  <c r="G148" i="4"/>
  <c r="G149" i="4"/>
  <c r="G150" i="4"/>
  <c r="G143" i="4"/>
  <c r="G132" i="4"/>
  <c r="G133" i="4"/>
  <c r="G134" i="4"/>
  <c r="G135" i="4"/>
  <c r="G136" i="4"/>
  <c r="G137" i="4"/>
  <c r="G138" i="4"/>
  <c r="G131" i="4"/>
  <c r="G139" i="4" l="1"/>
  <c r="F116" i="1" s="1"/>
  <c r="G151" i="4"/>
  <c r="F117" i="1" s="1"/>
  <c r="G163" i="4"/>
  <c r="F119" i="1" s="1"/>
  <c r="G188" i="4"/>
  <c r="F113" i="1" s="1"/>
  <c r="G200" i="4"/>
  <c r="F118" i="1" s="1"/>
  <c r="G117" i="4"/>
  <c r="G118" i="4"/>
  <c r="G119" i="4"/>
  <c r="G116" i="4"/>
  <c r="G88" i="4"/>
  <c r="G89" i="4" s="1"/>
  <c r="F27" i="1" s="1"/>
  <c r="G67" i="4"/>
  <c r="G66" i="4"/>
  <c r="G68" i="4" l="1"/>
  <c r="F22" i="1" s="1"/>
  <c r="G122" i="4"/>
  <c r="F112" i="1" s="1"/>
  <c r="G82" i="1"/>
  <c r="G134" i="1" l="1"/>
  <c r="G23" i="1"/>
  <c r="G111" i="4" l="1"/>
  <c r="G112" i="4" s="1"/>
  <c r="F105" i="1" s="1"/>
  <c r="G122" i="1" l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88" i="1"/>
  <c r="G73" i="1"/>
  <c r="P646" i="2"/>
  <c r="N644" i="2" s="1"/>
  <c r="P476" i="2"/>
  <c r="N473" i="2" s="1"/>
  <c r="E87" i="1" s="1"/>
  <c r="G87" i="1" s="1"/>
  <c r="P430" i="2"/>
  <c r="N427" i="2" s="1"/>
  <c r="E79" i="1" s="1"/>
  <c r="G79" i="1" s="1"/>
  <c r="P419" i="2"/>
  <c r="N416" i="2" s="1"/>
  <c r="N267" i="2"/>
  <c r="E45" i="1" s="1"/>
  <c r="G45" i="1" s="1"/>
  <c r="P180" i="2"/>
  <c r="P610" i="2"/>
  <c r="P534" i="2"/>
  <c r="P533" i="2"/>
  <c r="P532" i="2"/>
  <c r="P531" i="2"/>
  <c r="P588" i="2"/>
  <c r="P587" i="2"/>
  <c r="P586" i="2"/>
  <c r="P585" i="2"/>
  <c r="P515" i="2"/>
  <c r="P516" i="2"/>
  <c r="P514" i="2"/>
  <c r="P513" i="2"/>
  <c r="G77" i="1"/>
  <c r="G97" i="4"/>
  <c r="G93" i="4"/>
  <c r="G94" i="4"/>
  <c r="G95" i="4"/>
  <c r="G96" i="4"/>
  <c r="G98" i="4"/>
  <c r="G99" i="4"/>
  <c r="G100" i="4"/>
  <c r="G101" i="4"/>
  <c r="G102" i="4"/>
  <c r="G103" i="4"/>
  <c r="G104" i="4"/>
  <c r="G105" i="4"/>
  <c r="G92" i="4"/>
  <c r="G39" i="4"/>
  <c r="G38" i="4"/>
  <c r="G31" i="4"/>
  <c r="G30" i="4"/>
  <c r="G29" i="4"/>
  <c r="G28" i="4"/>
  <c r="G27" i="4"/>
  <c r="G20" i="4"/>
  <c r="G37" i="4"/>
  <c r="G36" i="4"/>
  <c r="G21" i="4"/>
  <c r="G19" i="4"/>
  <c r="G18" i="4"/>
  <c r="G17" i="4"/>
  <c r="N257" i="2"/>
  <c r="R262" i="2"/>
  <c r="G84" i="4"/>
  <c r="G83" i="4"/>
  <c r="G82" i="4"/>
  <c r="G81" i="4"/>
  <c r="F80" i="4"/>
  <c r="G80" i="4" s="1"/>
  <c r="P527" i="2"/>
  <c r="P528" i="2"/>
  <c r="P529" i="2"/>
  <c r="P511" i="2"/>
  <c r="G132" i="1"/>
  <c r="L93" i="2"/>
  <c r="P93" i="2" s="1"/>
  <c r="P92" i="2"/>
  <c r="P583" i="2"/>
  <c r="P619" i="2"/>
  <c r="N617" i="2" s="1"/>
  <c r="E125" i="1" s="1"/>
  <c r="G125" i="1" s="1"/>
  <c r="P623" i="2"/>
  <c r="N621" i="2" s="1"/>
  <c r="E126" i="1" s="1"/>
  <c r="G126" i="1" s="1"/>
  <c r="P615" i="2"/>
  <c r="N613" i="2" s="1"/>
  <c r="E124" i="1" s="1"/>
  <c r="G124" i="1" s="1"/>
  <c r="P343" i="2"/>
  <c r="P337" i="2"/>
  <c r="P291" i="2"/>
  <c r="N288" i="2" s="1"/>
  <c r="P286" i="2"/>
  <c r="N283" i="2" s="1"/>
  <c r="E48" i="1" s="1"/>
  <c r="P281" i="2"/>
  <c r="N278" i="2" s="1"/>
  <c r="E49" i="1" s="1"/>
  <c r="P57" i="2"/>
  <c r="N40" i="2"/>
  <c r="P594" i="2"/>
  <c r="P593" i="2"/>
  <c r="P592" i="2"/>
  <c r="P577" i="2"/>
  <c r="P576" i="2"/>
  <c r="P575" i="2"/>
  <c r="P574" i="2"/>
  <c r="J229" i="2"/>
  <c r="P524" i="2"/>
  <c r="P523" i="2"/>
  <c r="P522" i="2"/>
  <c r="P521" i="2"/>
  <c r="P164" i="2"/>
  <c r="P163" i="2"/>
  <c r="P162" i="2"/>
  <c r="P161" i="2"/>
  <c r="P160" i="2"/>
  <c r="P159" i="2"/>
  <c r="P116" i="2"/>
  <c r="P117" i="2"/>
  <c r="P98" i="2"/>
  <c r="P99" i="2"/>
  <c r="P123" i="2"/>
  <c r="P124" i="2"/>
  <c r="N38" i="2"/>
  <c r="P38" i="2" s="1"/>
  <c r="P37" i="2"/>
  <c r="P441" i="2"/>
  <c r="N244" i="2"/>
  <c r="N233" i="2"/>
  <c r="P179" i="2"/>
  <c r="L178" i="2"/>
  <c r="P178" i="2" s="1"/>
  <c r="P177" i="2"/>
  <c r="P176" i="2"/>
  <c r="P175" i="2"/>
  <c r="L174" i="2"/>
  <c r="P174" i="2" s="1"/>
  <c r="P173" i="2"/>
  <c r="P172" i="2"/>
  <c r="P171" i="2"/>
  <c r="P170" i="2"/>
  <c r="P169" i="2"/>
  <c r="L372" i="2"/>
  <c r="N166" i="2" l="1"/>
  <c r="G106" i="4"/>
  <c r="F69" i="1" s="1"/>
  <c r="G32" i="4"/>
  <c r="F49" i="1" s="1"/>
  <c r="G49" i="1" s="1"/>
  <c r="G85" i="4"/>
  <c r="F39" i="1" s="1"/>
  <c r="G22" i="4"/>
  <c r="F48" i="1" s="1"/>
  <c r="G48" i="1" s="1"/>
  <c r="G40" i="4"/>
  <c r="F50" i="1" s="1"/>
  <c r="G123" i="1"/>
  <c r="N590" i="2"/>
  <c r="L97" i="2"/>
  <c r="P97" i="2" s="1"/>
  <c r="P96" i="2"/>
  <c r="P88" i="2"/>
  <c r="P87" i="2"/>
  <c r="P85" i="2"/>
  <c r="P84" i="2"/>
  <c r="N82" i="2"/>
  <c r="N94" i="2" l="1"/>
  <c r="E28" i="1" s="1"/>
  <c r="G28" i="1" s="1"/>
  <c r="L79" i="2"/>
  <c r="P608" i="2"/>
  <c r="P607" i="2"/>
  <c r="P606" i="2"/>
  <c r="P642" i="2"/>
  <c r="P634" i="2"/>
  <c r="P635" i="2"/>
  <c r="L601" i="2"/>
  <c r="P601" i="2" s="1"/>
  <c r="L600" i="2"/>
  <c r="P600" i="2" s="1"/>
  <c r="L599" i="2"/>
  <c r="P599" i="2" s="1"/>
  <c r="L598" i="2"/>
  <c r="P598" i="2" s="1"/>
  <c r="P229" i="2"/>
  <c r="N227" i="2" s="1"/>
  <c r="P582" i="2"/>
  <c r="P581" i="2"/>
  <c r="P580" i="2"/>
  <c r="P579" i="2"/>
  <c r="P578" i="2"/>
  <c r="P573" i="2"/>
  <c r="P572" i="2"/>
  <c r="P571" i="2"/>
  <c r="P570" i="2"/>
  <c r="P569" i="2"/>
  <c r="P568" i="2"/>
  <c r="P567" i="2"/>
  <c r="P566" i="2"/>
  <c r="P565" i="2"/>
  <c r="P564" i="2"/>
  <c r="P563" i="2"/>
  <c r="P562" i="2"/>
  <c r="P561" i="2"/>
  <c r="P560" i="2"/>
  <c r="P559" i="2"/>
  <c r="P558" i="2"/>
  <c r="P557" i="2"/>
  <c r="P556" i="2"/>
  <c r="P555" i="2"/>
  <c r="P551" i="2"/>
  <c r="P550" i="2"/>
  <c r="L549" i="2"/>
  <c r="P549" i="2" s="1"/>
  <c r="P548" i="2"/>
  <c r="P547" i="2"/>
  <c r="P546" i="2"/>
  <c r="L545" i="2"/>
  <c r="P545" i="2" s="1"/>
  <c r="P544" i="2"/>
  <c r="P543" i="2"/>
  <c r="P542" i="2"/>
  <c r="P541" i="2"/>
  <c r="P540" i="2"/>
  <c r="P526" i="2"/>
  <c r="P525" i="2"/>
  <c r="P520" i="2"/>
  <c r="P484" i="2"/>
  <c r="P485" i="2"/>
  <c r="P486" i="2"/>
  <c r="P487" i="2"/>
  <c r="P488" i="2"/>
  <c r="P489" i="2"/>
  <c r="P490" i="2"/>
  <c r="P491" i="2"/>
  <c r="P492" i="2"/>
  <c r="P493" i="2"/>
  <c r="P494" i="2"/>
  <c r="P495" i="2"/>
  <c r="P496" i="2"/>
  <c r="P497" i="2"/>
  <c r="P498" i="2"/>
  <c r="P499" i="2"/>
  <c r="P500" i="2"/>
  <c r="P501" i="2"/>
  <c r="P502" i="2"/>
  <c r="P503" i="2"/>
  <c r="P504" i="2"/>
  <c r="P505" i="2"/>
  <c r="P506" i="2"/>
  <c r="P507" i="2"/>
  <c r="P508" i="2"/>
  <c r="P509" i="2"/>
  <c r="P510" i="2"/>
  <c r="P483" i="2"/>
  <c r="N553" i="2" l="1"/>
  <c r="N481" i="2"/>
  <c r="N518" i="2"/>
  <c r="E39" i="1"/>
  <c r="G39" i="1" s="1"/>
  <c r="N537" i="2"/>
  <c r="P425" i="2"/>
  <c r="N422" i="2" s="1"/>
  <c r="E78" i="1" s="1"/>
  <c r="G78" i="1" s="1"/>
  <c r="J367" i="2"/>
  <c r="L362" i="2"/>
  <c r="P362" i="2" s="1"/>
  <c r="L361" i="2"/>
  <c r="P361" i="2" s="1"/>
  <c r="P327" i="2"/>
  <c r="P326" i="2"/>
  <c r="P322" i="2"/>
  <c r="P317" i="2"/>
  <c r="P316" i="2"/>
  <c r="P315" i="2"/>
  <c r="P310" i="2"/>
  <c r="P225" i="2"/>
  <c r="P226" i="2"/>
  <c r="P224" i="2"/>
  <c r="P223" i="2"/>
  <c r="P222" i="2"/>
  <c r="P221" i="2"/>
  <c r="P220" i="2"/>
  <c r="P219" i="2"/>
  <c r="P218" i="2"/>
  <c r="P217" i="2"/>
  <c r="P216" i="2"/>
  <c r="P215" i="2"/>
  <c r="P214" i="2"/>
  <c r="N203" i="2"/>
  <c r="P192" i="2"/>
  <c r="P193" i="2"/>
  <c r="P194" i="2"/>
  <c r="P195" i="2"/>
  <c r="P196" i="2"/>
  <c r="P197" i="2"/>
  <c r="P198" i="2"/>
  <c r="P199" i="2"/>
  <c r="P200" i="2"/>
  <c r="P201" i="2"/>
  <c r="P191" i="2"/>
  <c r="N320" i="2" l="1"/>
  <c r="E57" i="1" s="1"/>
  <c r="N312" i="2"/>
  <c r="E55" i="1" s="1"/>
  <c r="G55" i="1" s="1"/>
  <c r="N212" i="2"/>
  <c r="P182" i="2"/>
  <c r="P183" i="2"/>
  <c r="P184" i="2"/>
  <c r="P185" i="2"/>
  <c r="P186" i="2"/>
  <c r="P187" i="2"/>
  <c r="P188" i="2"/>
  <c r="P189" i="2"/>
  <c r="P190" i="2"/>
  <c r="P181" i="2"/>
  <c r="P158" i="2"/>
  <c r="N156" i="2" s="1"/>
  <c r="P153" i="2"/>
  <c r="P154" i="2"/>
  <c r="L152" i="2"/>
  <c r="L148" i="2"/>
  <c r="P136" i="2"/>
  <c r="P134" i="2"/>
  <c r="P133" i="2"/>
  <c r="P115" i="2"/>
  <c r="P114" i="2"/>
  <c r="L113" i="2"/>
  <c r="L109" i="2"/>
  <c r="P62" i="2"/>
  <c r="P51" i="2"/>
  <c r="P55" i="2"/>
  <c r="P56" i="2"/>
  <c r="P25" i="2"/>
  <c r="P24" i="2"/>
  <c r="P36" i="2"/>
  <c r="N32" i="2" s="1"/>
  <c r="P23" i="2"/>
  <c r="P15" i="2"/>
  <c r="L9" i="2"/>
  <c r="P22" i="2"/>
  <c r="P21" i="2"/>
  <c r="P20" i="2"/>
  <c r="P19" i="2"/>
  <c r="P18" i="2"/>
  <c r="P17" i="2"/>
  <c r="P16" i="2"/>
  <c r="G71" i="4"/>
  <c r="G72" i="4"/>
  <c r="G73" i="4"/>
  <c r="G74" i="4"/>
  <c r="G70" i="4"/>
  <c r="G76" i="4" l="1"/>
  <c r="G59" i="4"/>
  <c r="G60" i="4"/>
  <c r="G61" i="4"/>
  <c r="G58" i="4"/>
  <c r="G53" i="4"/>
  <c r="F20" i="1" s="1"/>
  <c r="G63" i="4" l="1"/>
  <c r="F31" i="1" s="1"/>
  <c r="C28" i="5" l="1"/>
  <c r="C29" i="6" s="1"/>
  <c r="C27" i="5"/>
  <c r="C28" i="6" s="1"/>
  <c r="C25" i="5"/>
  <c r="C26" i="6" s="1"/>
  <c r="C24" i="5"/>
  <c r="C25" i="6" s="1"/>
  <c r="C23" i="5"/>
  <c r="C24" i="6" s="1"/>
  <c r="C22" i="5"/>
  <c r="C23" i="6" s="1"/>
  <c r="C21" i="5"/>
  <c r="C22" i="6" s="1"/>
  <c r="C20" i="5"/>
  <c r="C21" i="6" s="1"/>
  <c r="C19" i="5"/>
  <c r="C20" i="6" s="1"/>
  <c r="C18" i="5"/>
  <c r="C19" i="6" s="1"/>
  <c r="C17" i="5"/>
  <c r="C18" i="6" s="1"/>
  <c r="C16" i="5"/>
  <c r="C17" i="6" s="1"/>
  <c r="C15" i="5"/>
  <c r="C16" i="6" s="1"/>
  <c r="C14" i="5"/>
  <c r="C15" i="6" s="1"/>
  <c r="C13" i="5"/>
  <c r="C14" i="6" s="1"/>
  <c r="G48" i="4" l="1"/>
  <c r="G47" i="4"/>
  <c r="G46" i="4"/>
  <c r="G45" i="4"/>
  <c r="G44" i="4"/>
  <c r="G11" i="4"/>
  <c r="G10" i="4"/>
  <c r="G9" i="4"/>
  <c r="G8" i="4"/>
  <c r="G7" i="4"/>
  <c r="G12" i="4" l="1"/>
  <c r="F47" i="1" s="1"/>
  <c r="G49" i="4"/>
  <c r="N90" i="2"/>
  <c r="E27" i="1" s="1"/>
  <c r="G27" i="1" s="1"/>
  <c r="P372" i="2"/>
  <c r="P54" i="2"/>
  <c r="P299" i="2"/>
  <c r="N296" i="2" s="1"/>
  <c r="P295" i="2"/>
  <c r="N292" i="2" s="1"/>
  <c r="P79" i="2"/>
  <c r="P78" i="2"/>
  <c r="P122" i="2"/>
  <c r="P121" i="2"/>
  <c r="N438" i="2"/>
  <c r="G51" i="1" l="1"/>
  <c r="E50" i="1"/>
  <c r="G50" i="1" s="1"/>
  <c r="N76" i="2"/>
  <c r="N119" i="2"/>
  <c r="E31" i="1" s="1"/>
  <c r="G31" i="1" s="1"/>
  <c r="N369" i="2"/>
  <c r="E66" i="1" s="1"/>
  <c r="G66" i="1" s="1"/>
  <c r="G99" i="1"/>
  <c r="E25" i="1"/>
  <c r="G25" i="1" s="1"/>
  <c r="E44" i="1"/>
  <c r="G44" i="1" s="1"/>
  <c r="G81" i="1"/>
  <c r="R79" i="2"/>
  <c r="R80" i="2"/>
  <c r="R78" i="2"/>
  <c r="F25" i="5" l="1"/>
  <c r="D26" i="6" s="1"/>
  <c r="F26" i="6" s="1"/>
  <c r="G26" i="6" s="1"/>
  <c r="R76" i="2"/>
  <c r="H25" i="5" l="1"/>
  <c r="I25" i="5" s="1"/>
  <c r="Q26" i="6"/>
  <c r="O26" i="6"/>
  <c r="K26" i="6"/>
  <c r="I26" i="6"/>
  <c r="M26" i="6"/>
  <c r="P152" i="2"/>
  <c r="P113" i="2"/>
  <c r="P135" i="2"/>
  <c r="P130" i="2"/>
  <c r="P131" i="2"/>
  <c r="P132" i="2"/>
  <c r="P129" i="2"/>
  <c r="N648" i="2"/>
  <c r="P641" i="2"/>
  <c r="P640" i="2"/>
  <c r="P639" i="2"/>
  <c r="P633" i="2"/>
  <c r="P628" i="2"/>
  <c r="J609" i="2"/>
  <c r="E94" i="1"/>
  <c r="G94" i="1" s="1"/>
  <c r="E90" i="1"/>
  <c r="G90" i="1" s="1"/>
  <c r="P471" i="2"/>
  <c r="N468" i="2" s="1"/>
  <c r="G86" i="1" s="1"/>
  <c r="P465" i="2"/>
  <c r="N462" i="2" s="1"/>
  <c r="G85" i="1" s="1"/>
  <c r="P459" i="2"/>
  <c r="N456" i="2" s="1"/>
  <c r="G84" i="1" s="1"/>
  <c r="P453" i="2"/>
  <c r="N450" i="2" s="1"/>
  <c r="E83" i="1" s="1"/>
  <c r="G83" i="1" s="1"/>
  <c r="P447" i="2"/>
  <c r="P436" i="2"/>
  <c r="P413" i="2"/>
  <c r="N410" i="2" s="1"/>
  <c r="G76" i="1" s="1"/>
  <c r="P407" i="2"/>
  <c r="N404" i="2" s="1"/>
  <c r="E75" i="1" s="1"/>
  <c r="G75" i="1" s="1"/>
  <c r="P401" i="2"/>
  <c r="N398" i="2" s="1"/>
  <c r="E72" i="1" s="1"/>
  <c r="G72" i="1" s="1"/>
  <c r="P396" i="2"/>
  <c r="P395" i="2"/>
  <c r="P390" i="2"/>
  <c r="P389" i="2"/>
  <c r="P384" i="2"/>
  <c r="N381" i="2" s="1"/>
  <c r="E69" i="1" s="1"/>
  <c r="G69" i="1" s="1"/>
  <c r="P378" i="2"/>
  <c r="N375" i="2" s="1"/>
  <c r="E68" i="1" s="1"/>
  <c r="G68" i="1" s="1"/>
  <c r="L367" i="2"/>
  <c r="L360" i="2"/>
  <c r="N346" i="2"/>
  <c r="E62" i="1" s="1"/>
  <c r="G62" i="1" s="1"/>
  <c r="G61" i="1" s="1"/>
  <c r="F20" i="5" s="1"/>
  <c r="H20" i="5" s="1"/>
  <c r="P342" i="2"/>
  <c r="P341" i="2"/>
  <c r="P336" i="2"/>
  <c r="P335" i="2"/>
  <c r="P331" i="2"/>
  <c r="P309" i="2"/>
  <c r="P304" i="2"/>
  <c r="N301" i="2" s="1"/>
  <c r="E52" i="1" s="1"/>
  <c r="G52" i="1" s="1"/>
  <c r="P276" i="2"/>
  <c r="P255" i="2"/>
  <c r="P254" i="2"/>
  <c r="P253" i="2"/>
  <c r="E42" i="1"/>
  <c r="G42" i="1" s="1"/>
  <c r="E41" i="1"/>
  <c r="G41" i="1" s="1"/>
  <c r="E37" i="1"/>
  <c r="G37" i="1" s="1"/>
  <c r="P151" i="2"/>
  <c r="P150" i="2"/>
  <c r="P149" i="2"/>
  <c r="P148" i="2"/>
  <c r="P147" i="2"/>
  <c r="P146" i="2"/>
  <c r="P145" i="2"/>
  <c r="P144" i="2"/>
  <c r="P143" i="2"/>
  <c r="P112" i="2"/>
  <c r="P111" i="2"/>
  <c r="P110" i="2"/>
  <c r="P109" i="2"/>
  <c r="P108" i="2"/>
  <c r="P107" i="2"/>
  <c r="P106" i="2"/>
  <c r="P105" i="2"/>
  <c r="P104" i="2"/>
  <c r="P86" i="2"/>
  <c r="P83" i="2"/>
  <c r="P82" i="2"/>
  <c r="P70" i="2"/>
  <c r="N68" i="2" s="1"/>
  <c r="E22" i="1" s="1"/>
  <c r="G22" i="1" s="1"/>
  <c r="P66" i="2"/>
  <c r="N64" i="2" s="1"/>
  <c r="E21" i="1" s="1"/>
  <c r="G21" i="1" s="1"/>
  <c r="P61" i="2"/>
  <c r="P53" i="2"/>
  <c r="P52" i="2"/>
  <c r="E18" i="1"/>
  <c r="G18" i="1" s="1"/>
  <c r="E17" i="1"/>
  <c r="G17" i="1" s="1"/>
  <c r="P30" i="2"/>
  <c r="P14" i="2"/>
  <c r="P13" i="2"/>
  <c r="P12" i="2"/>
  <c r="P11" i="2"/>
  <c r="P10" i="2"/>
  <c r="P9" i="2"/>
  <c r="B5" i="2"/>
  <c r="E133" i="1" l="1"/>
  <c r="G133" i="1" s="1"/>
  <c r="N48" i="2"/>
  <c r="E19" i="1" s="1"/>
  <c r="G19" i="1" s="1"/>
  <c r="N333" i="2"/>
  <c r="E59" i="1" s="1"/>
  <c r="G59" i="1" s="1"/>
  <c r="N339" i="2"/>
  <c r="E60" i="1" s="1"/>
  <c r="G60" i="1" s="1"/>
  <c r="N626" i="2"/>
  <c r="G128" i="1" s="1"/>
  <c r="G127" i="1" s="1"/>
  <c r="F27" i="5" s="1"/>
  <c r="H27" i="5" s="1"/>
  <c r="N80" i="2"/>
  <c r="N596" i="2"/>
  <c r="E96" i="1" s="1"/>
  <c r="G96" i="1" s="1"/>
  <c r="N631" i="2"/>
  <c r="E130" i="1" s="1"/>
  <c r="G130" i="1" s="1"/>
  <c r="N637" i="2"/>
  <c r="E131" i="1" s="1"/>
  <c r="G131" i="1" s="1"/>
  <c r="N306" i="2"/>
  <c r="E54" i="1" s="1"/>
  <c r="G54" i="1" s="1"/>
  <c r="N127" i="2"/>
  <c r="E32" i="1" s="1"/>
  <c r="G32" i="1" s="1"/>
  <c r="N59" i="2"/>
  <c r="E20" i="1" s="1"/>
  <c r="G20" i="1" s="1"/>
  <c r="N102" i="2"/>
  <c r="E30" i="1" s="1"/>
  <c r="G30" i="1" s="1"/>
  <c r="N140" i="2"/>
  <c r="E34" i="1" s="1"/>
  <c r="G34" i="1" s="1"/>
  <c r="N6" i="2"/>
  <c r="E15" i="1" s="1"/>
  <c r="G15" i="1" s="1"/>
  <c r="E93" i="1"/>
  <c r="G93" i="1" s="1"/>
  <c r="D21" i="6"/>
  <c r="F21" i="6" s="1"/>
  <c r="I20" i="5"/>
  <c r="E92" i="1"/>
  <c r="G92" i="1" s="1"/>
  <c r="E38" i="1"/>
  <c r="G38" i="1" s="1"/>
  <c r="N251" i="2"/>
  <c r="N433" i="2"/>
  <c r="N444" i="2"/>
  <c r="N273" i="2"/>
  <c r="N386" i="2"/>
  <c r="E70" i="1" s="1"/>
  <c r="G70" i="1" s="1"/>
  <c r="N392" i="2"/>
  <c r="E71" i="1" s="1"/>
  <c r="G71" i="1" s="1"/>
  <c r="E91" i="1"/>
  <c r="G91" i="1" s="1"/>
  <c r="P609" i="2"/>
  <c r="N604" i="2" s="1"/>
  <c r="N27" i="2"/>
  <c r="E16" i="1" s="1"/>
  <c r="G16" i="1" s="1"/>
  <c r="E36" i="1"/>
  <c r="G36" i="1" s="1"/>
  <c r="N329" i="2"/>
  <c r="P360" i="2"/>
  <c r="P367" i="2"/>
  <c r="N364" i="2" s="1"/>
  <c r="E65" i="1" s="1"/>
  <c r="G65" i="1" s="1"/>
  <c r="E35" i="1"/>
  <c r="G35" i="1" s="1"/>
  <c r="G129" i="1" l="1"/>
  <c r="G67" i="1"/>
  <c r="F22" i="5" s="1"/>
  <c r="H22" i="5" s="1"/>
  <c r="G14" i="1"/>
  <c r="I27" i="5"/>
  <c r="D28" i="6"/>
  <c r="F28" i="6" s="1"/>
  <c r="G33" i="1"/>
  <c r="F16" i="5" s="1"/>
  <c r="H16" i="5" s="1"/>
  <c r="G57" i="1"/>
  <c r="E58" i="1"/>
  <c r="G58" i="1" s="1"/>
  <c r="E98" i="1"/>
  <c r="G98" i="1" s="1"/>
  <c r="G89" i="1" s="1"/>
  <c r="F24" i="5" s="1"/>
  <c r="H24" i="5" s="1"/>
  <c r="N357" i="2"/>
  <c r="E64" i="1" s="1"/>
  <c r="G64" i="1" s="1"/>
  <c r="G63" i="1" s="1"/>
  <c r="F21" i="5" s="1"/>
  <c r="H21" i="5" s="1"/>
  <c r="E43" i="1"/>
  <c r="G43" i="1" s="1"/>
  <c r="G21" i="6"/>
  <c r="E47" i="1"/>
  <c r="G47" i="1" s="1"/>
  <c r="E80" i="1"/>
  <c r="G80" i="1" s="1"/>
  <c r="G74" i="1" s="1"/>
  <c r="G29" i="1"/>
  <c r="F15" i="5" s="1"/>
  <c r="H15" i="5" s="1"/>
  <c r="E26" i="1"/>
  <c r="G26" i="1" s="1"/>
  <c r="F13" i="5" l="1"/>
  <c r="H13" i="5" s="1"/>
  <c r="I13" i="5" s="1"/>
  <c r="F28" i="5"/>
  <c r="H28" i="5" s="1"/>
  <c r="Q21" i="6"/>
  <c r="O21" i="6"/>
  <c r="G28" i="6"/>
  <c r="M28" i="6" s="1"/>
  <c r="G40" i="1"/>
  <c r="F17" i="5" s="1"/>
  <c r="F23" i="5"/>
  <c r="G56" i="1"/>
  <c r="F19" i="5" s="1"/>
  <c r="H19" i="5" s="1"/>
  <c r="I19" i="5" s="1"/>
  <c r="G46" i="1"/>
  <c r="F18" i="5" s="1"/>
  <c r="G24" i="1"/>
  <c r="F14" i="5" s="1"/>
  <c r="I28" i="5"/>
  <c r="M21" i="6"/>
  <c r="I21" i="6"/>
  <c r="K21" i="6"/>
  <c r="D25" i="6"/>
  <c r="F25" i="6" s="1"/>
  <c r="I24" i="5"/>
  <c r="D23" i="6"/>
  <c r="F23" i="6" s="1"/>
  <c r="I22" i="5"/>
  <c r="I21" i="5"/>
  <c r="D22" i="6"/>
  <c r="F22" i="6" s="1"/>
  <c r="D17" i="6"/>
  <c r="I16" i="5"/>
  <c r="D16" i="6"/>
  <c r="I15" i="5"/>
  <c r="D14" i="6"/>
  <c r="F14" i="6" l="1"/>
  <c r="K28" i="6"/>
  <c r="D29" i="6"/>
  <c r="F29" i="6" s="1"/>
  <c r="G29" i="6" s="1"/>
  <c r="O29" i="6" s="1"/>
  <c r="I28" i="6"/>
  <c r="Q29" i="6"/>
  <c r="Q28" i="6"/>
  <c r="O28" i="6"/>
  <c r="H17" i="5"/>
  <c r="D18" i="6"/>
  <c r="F18" i="6" s="1"/>
  <c r="G18" i="6" s="1"/>
  <c r="I17" i="5"/>
  <c r="H23" i="5"/>
  <c r="I23" i="5" s="1"/>
  <c r="D24" i="6"/>
  <c r="F24" i="6" s="1"/>
  <c r="D20" i="6"/>
  <c r="F20" i="6" s="1"/>
  <c r="G20" i="6" s="1"/>
  <c r="H18" i="5"/>
  <c r="I18" i="5" s="1"/>
  <c r="D19" i="6"/>
  <c r="F19" i="6" s="1"/>
  <c r="G19" i="6" s="1"/>
  <c r="H14" i="5"/>
  <c r="I14" i="5" s="1"/>
  <c r="D15" i="6"/>
  <c r="F15" i="6" s="1"/>
  <c r="G15" i="6" s="1"/>
  <c r="F16" i="6"/>
  <c r="G16" i="6" s="1"/>
  <c r="F17" i="6"/>
  <c r="G17" i="6" s="1"/>
  <c r="G25" i="6"/>
  <c r="G23" i="6"/>
  <c r="G22" i="6"/>
  <c r="M29" i="6" l="1"/>
  <c r="K29" i="6"/>
  <c r="Q23" i="6"/>
  <c r="O23" i="6"/>
  <c r="Q17" i="6"/>
  <c r="O17" i="6"/>
  <c r="Q19" i="6"/>
  <c r="O19" i="6"/>
  <c r="Q20" i="6"/>
  <c r="O20" i="6"/>
  <c r="M18" i="6"/>
  <c r="Q18" i="6"/>
  <c r="O18" i="6"/>
  <c r="Q22" i="6"/>
  <c r="O22" i="6"/>
  <c r="Q25" i="6"/>
  <c r="O25" i="6"/>
  <c r="Q16" i="6"/>
  <c r="O16" i="6"/>
  <c r="Q15" i="6"/>
  <c r="O15" i="6"/>
  <c r="G24" i="6"/>
  <c r="M24" i="6" s="1"/>
  <c r="I18" i="6"/>
  <c r="K18" i="6"/>
  <c r="I19" i="6"/>
  <c r="M19" i="6"/>
  <c r="K19" i="6"/>
  <c r="I16" i="6"/>
  <c r="K16" i="6"/>
  <c r="M16" i="6"/>
  <c r="M17" i="6"/>
  <c r="K17" i="6"/>
  <c r="I17" i="6"/>
  <c r="M15" i="6"/>
  <c r="K15" i="6"/>
  <c r="I15" i="6"/>
  <c r="K25" i="6"/>
  <c r="I25" i="6"/>
  <c r="M25" i="6"/>
  <c r="K23" i="6"/>
  <c r="M23" i="6"/>
  <c r="I23" i="6"/>
  <c r="K22" i="6"/>
  <c r="M22" i="6"/>
  <c r="I22" i="6"/>
  <c r="M20" i="6"/>
  <c r="K20" i="6"/>
  <c r="I20" i="6"/>
  <c r="G14" i="6"/>
  <c r="Q24" i="6" l="1"/>
  <c r="O24" i="6"/>
  <c r="Q14" i="6"/>
  <c r="O14" i="6"/>
  <c r="K24" i="6"/>
  <c r="I24" i="6"/>
  <c r="M14" i="6"/>
  <c r="K14" i="6"/>
  <c r="I14" i="6"/>
  <c r="G136" i="1" l="1"/>
  <c r="G135" i="1" s="1"/>
  <c r="G137" i="1" l="1"/>
  <c r="G138" i="1" s="1"/>
  <c r="G139" i="1" s="1"/>
  <c r="F29" i="5"/>
  <c r="D30" i="6" l="1"/>
  <c r="H29" i="5"/>
  <c r="I29" i="5" s="1"/>
  <c r="I30" i="5" s="1"/>
  <c r="F30" i="5"/>
  <c r="G26" i="5" l="1"/>
  <c r="F31" i="5"/>
  <c r="G13" i="5"/>
  <c r="G16" i="5"/>
  <c r="G15" i="5"/>
  <c r="G25" i="5"/>
  <c r="G17" i="5"/>
  <c r="G21" i="5"/>
  <c r="G23" i="5"/>
  <c r="G22" i="5"/>
  <c r="G24" i="5"/>
  <c r="G19" i="5"/>
  <c r="G18" i="5"/>
  <c r="G14" i="5"/>
  <c r="G20" i="5"/>
  <c r="G28" i="5"/>
  <c r="G27" i="5"/>
  <c r="F32" i="5"/>
  <c r="G29" i="5"/>
  <c r="F30" i="6"/>
  <c r="F31" i="6" s="1"/>
  <c r="D31" i="6"/>
  <c r="E30" i="6" s="1"/>
  <c r="G30" i="6" l="1"/>
  <c r="G35" i="6" s="1"/>
  <c r="G36" i="6" s="1"/>
  <c r="E27" i="6"/>
  <c r="E26" i="6"/>
  <c r="E19" i="6"/>
  <c r="E16" i="6"/>
  <c r="E28" i="6"/>
  <c r="E29" i="6"/>
  <c r="E18" i="6"/>
  <c r="E20" i="6"/>
  <c r="E25" i="6"/>
  <c r="E17" i="6"/>
  <c r="E23" i="6"/>
  <c r="E24" i="6"/>
  <c r="E14" i="6"/>
  <c r="E15" i="6"/>
  <c r="E21" i="6"/>
  <c r="E22" i="6"/>
  <c r="O30" i="6"/>
  <c r="O31" i="6" s="1"/>
  <c r="K30" i="6"/>
  <c r="K31" i="6" s="1"/>
  <c r="Q30" i="6"/>
  <c r="Q31" i="6" s="1"/>
  <c r="M30" i="6"/>
  <c r="M31" i="6" s="1"/>
  <c r="I30" i="6"/>
  <c r="I31" i="6" s="1"/>
  <c r="G31" i="6"/>
  <c r="G30" i="5"/>
  <c r="L31" i="6" l="1"/>
  <c r="J31" i="6"/>
  <c r="I32" i="6"/>
  <c r="H32" i="6" s="1"/>
  <c r="H31" i="6"/>
  <c r="P31" i="6"/>
  <c r="N31" i="6"/>
  <c r="E31" i="6"/>
  <c r="K32" i="6" l="1"/>
  <c r="M32" i="6" s="1"/>
  <c r="O32" i="6" s="1"/>
  <c r="Q32" i="6" s="1"/>
  <c r="J32" i="6"/>
  <c r="L32" i="6" s="1"/>
  <c r="N32" i="6" s="1"/>
  <c r="P32" i="6" s="1"/>
</calcChain>
</file>

<file path=xl/comments1.xml><?xml version="1.0" encoding="utf-8"?>
<comments xmlns="http://schemas.openxmlformats.org/spreadsheetml/2006/main">
  <authors>
    <author>ifpb</author>
  </authors>
  <commentList>
    <comment ref="B156" authorId="0" shapeId="0">
      <text>
        <r>
          <rPr>
            <b/>
            <sz val="9"/>
            <color indexed="81"/>
            <rFont val="Tahoma"/>
            <family val="2"/>
          </rPr>
          <t>ifpb:</t>
        </r>
        <r>
          <rPr>
            <sz val="9"/>
            <color indexed="81"/>
            <rFont val="Tahoma"/>
            <family val="2"/>
          </rPr>
          <t xml:space="preserve">
Grande parte das paredes podem ser aproveitadas necessitanto apenas de um tratamento, picotamento para recebimento de ceramica e lixamento e emassamento em outras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</rPr>
          <t>ifpb:</t>
        </r>
        <r>
          <rPr>
            <sz val="9"/>
            <color indexed="81"/>
            <rFont val="Tahoma"/>
            <family val="2"/>
          </rPr>
          <t xml:space="preserve">
mesmos ambinetes rever dimensões</t>
        </r>
      </text>
    </comment>
  </commentList>
</comments>
</file>

<file path=xl/sharedStrings.xml><?xml version="1.0" encoding="utf-8"?>
<sst xmlns="http://schemas.openxmlformats.org/spreadsheetml/2006/main" count="2413" uniqueCount="892">
  <si>
    <t>ITEM</t>
  </si>
  <si>
    <t>REFERÊNCIA</t>
  </si>
  <si>
    <t>DISCRIMINAÇÃO</t>
  </si>
  <si>
    <t>UNID.</t>
  </si>
  <si>
    <t>QUANT</t>
  </si>
  <si>
    <t>PREÇO UNIT. TOTAL</t>
  </si>
  <si>
    <t>V.TOTAL(R$)</t>
  </si>
  <si>
    <t>1.0</t>
  </si>
  <si>
    <t>SERVIÇOS PRELIMINARES</t>
  </si>
  <si>
    <t>1.1</t>
  </si>
  <si>
    <t>00006/ORSE</t>
  </si>
  <si>
    <t xml:space="preserve"> Demolição de alvenaria de bloco cerâmico e=0,09m - revestida</t>
  </si>
  <si>
    <t>m³</t>
  </si>
  <si>
    <t>1.2</t>
  </si>
  <si>
    <t>1.3</t>
  </si>
  <si>
    <t>1.4</t>
  </si>
  <si>
    <t>00018/ORSE</t>
  </si>
  <si>
    <t>Demolição de piso cerâmico ou ladrilho</t>
  </si>
  <si>
    <t>1.5</t>
  </si>
  <si>
    <t>00022/ORSE</t>
  </si>
  <si>
    <t>Demolição de revestimento cerâmico ou azulejo</t>
  </si>
  <si>
    <t>1.6</t>
  </si>
  <si>
    <t>RETIRADA DE FOLHAS DE PORTA DE PASSAGEM OU JANELA</t>
  </si>
  <si>
    <t>unid</t>
  </si>
  <si>
    <t>1.7</t>
  </si>
  <si>
    <t>07216/ORSE</t>
  </si>
  <si>
    <t>REMOÇÃO DE ACESSÓRIOS SANITÁRIOS</t>
  </si>
  <si>
    <t>1.8</t>
  </si>
  <si>
    <t>RETIRADA DE APARELHOS SANITARIOS</t>
  </si>
  <si>
    <t>SERVIÇOS EM TERRA</t>
  </si>
  <si>
    <t>2.1</t>
  </si>
  <si>
    <t>m3</t>
  </si>
  <si>
    <t>3.0</t>
  </si>
  <si>
    <t>Alvenaria e Vedações</t>
  </si>
  <si>
    <t>3.1</t>
  </si>
  <si>
    <t>87503/SINAPI</t>
  </si>
  <si>
    <t>Alvenaria de vedação de blocos cerâmicos furados na horizontal de 9x19x19 cm (espessura de 9 cm ) de paredes com área líquida maior ou igual a 6m²</t>
  </si>
  <si>
    <t>m²</t>
  </si>
  <si>
    <t>3.2</t>
  </si>
  <si>
    <t>m</t>
  </si>
  <si>
    <t>3.3</t>
  </si>
  <si>
    <t>REVESTIMENTO</t>
  </si>
  <si>
    <t>4.1</t>
  </si>
  <si>
    <t>87879/SINAPI</t>
  </si>
  <si>
    <t xml:space="preserve">Chapisco aplicado tanto em pilares e vigas de concreto como em alvenarias de paredes internas, com colher de pedreiro, argamassa traço 1:3 com preparo em betoneira 400L
</t>
  </si>
  <si>
    <t>4.2</t>
  </si>
  <si>
    <t>87535/SINAPI</t>
  </si>
  <si>
    <t xml:space="preserve">Emboço para recebimento de cerâmica,em parede internas, em argamassa traço 1:2:8, espessura de 20mm, com execução de taliscas, preparo em  betoneira 
</t>
  </si>
  <si>
    <t>4.3</t>
  </si>
  <si>
    <t>Massa única para pintura , em argamassa traço 1:2:8, preparo mecânico com betoneira, espessura de 20mm.</t>
  </si>
  <si>
    <t>4.4</t>
  </si>
  <si>
    <t>4.5</t>
  </si>
  <si>
    <t>PISO</t>
  </si>
  <si>
    <t>92396/SINAPI</t>
  </si>
  <si>
    <t>EXECUÇÃO DE PISO INTERTRAVADO, COM BLOCO RETANGULAR COR NATURAL DE 20 X 10 CM, ESPESSURA 6 CM. AF_12/2015</t>
  </si>
  <si>
    <t>5.0</t>
  </si>
  <si>
    <t>ESQUADRIAS</t>
  </si>
  <si>
    <t>5.1</t>
  </si>
  <si>
    <t>5.3</t>
  </si>
  <si>
    <t>Janela de correr de alumínio, 2 folhas móveis para vidro, com bandeira, incluso guarnição e vidro liso incolor.</t>
  </si>
  <si>
    <t>6.0</t>
  </si>
  <si>
    <t>COBERTA</t>
  </si>
  <si>
    <t>6.1</t>
  </si>
  <si>
    <t>6.2</t>
  </si>
  <si>
    <t>CALHA DE BEIRAL, SEMICIRCULAR DE PVC, DIAMETRO 125 MM, INCLUINDO CABECEIRAS, EMENDAS, BOCAIS, SUPORTES E VEDACOES, EXCLUINDO CONDUTORES - FORNECIMENTO E COLOCACAO</t>
  </si>
  <si>
    <t>6.3</t>
  </si>
  <si>
    <t>7.0</t>
  </si>
  <si>
    <t>FORRO</t>
  </si>
  <si>
    <t>7.1</t>
  </si>
  <si>
    <t>8.0</t>
  </si>
  <si>
    <t>PAVIMENTAÇÃO</t>
  </si>
  <si>
    <t>07323/ORSE</t>
  </si>
  <si>
    <t>Pavimentação com Piso Tatil direcional e/ou alerta, em borracha, p/deficientes visuais, dimensões 25x25cm, aplicado, rejuntado, exclusive regularização de base cor preta</t>
  </si>
  <si>
    <t>INSTALAÇÕES HIDRO-SANITÁRIAS</t>
  </si>
  <si>
    <t>9.1</t>
  </si>
  <si>
    <t>Tubo, pvc, soldável, dn 20mm, instalado em ramal ou sub-ramal de água - fornecimento e instalação. af_12/2014_p</t>
  </si>
  <si>
    <t>9.2</t>
  </si>
  <si>
    <t>unid.</t>
  </si>
  <si>
    <t>9.3</t>
  </si>
  <si>
    <t>PONTO DE CONSUMO TERMINAL DE ÁGUA FRIA (SUBRAMAL) COM TUBULAÇÃO DE PVC, DN 25 MM, INSTALADO EM RAMAL DE ÁGUA, INCLUSOS RASGO E CHUMBAMENTO EM ALVENARIA. AF_12/2014</t>
  </si>
  <si>
    <t>9.4</t>
  </si>
  <si>
    <t>01679/ORSE</t>
  </si>
  <si>
    <t>Ponto de esgoto com tubo de pvc rígido soldável de Ø 40 mm (lavatórios, mictórios, ralos sifonados, etc...)</t>
  </si>
  <si>
    <t>01683/ORSE</t>
  </si>
  <si>
    <t>Ponto de esgoto com tubo de pvc rígido soldável de Ø 100 mm (vaso sanitário)</t>
  </si>
  <si>
    <t>BANCADAS, LOUÇAS, METAIS E ACESSÓRIOS</t>
  </si>
  <si>
    <t>10.1</t>
  </si>
  <si>
    <t>10.2</t>
  </si>
  <si>
    <t>10.3</t>
  </si>
  <si>
    <t>10.4</t>
  </si>
  <si>
    <t>Assento plastico, universal, branco, para vaso sanitario, tipo convencional, Incepa ou similar</t>
  </si>
  <si>
    <t>10.5</t>
  </si>
  <si>
    <t>Espelho cristal espessura 4mm, com moldura em aluminio e compensado 6mm plastificado colado</t>
  </si>
  <si>
    <t>Dispenser plástico para sabonte líquido</t>
  </si>
  <si>
    <t>PINTURA</t>
  </si>
  <si>
    <t>11.1</t>
  </si>
  <si>
    <t>11.2</t>
  </si>
  <si>
    <t>11.3</t>
  </si>
  <si>
    <t>11.4</t>
  </si>
  <si>
    <t>APLICAÇÃO DE FUNDO SELADOR ACRÍLICO EM PAREDES, UMA DEMÃO. AF_06/2014</t>
  </si>
  <si>
    <t>11.5</t>
  </si>
  <si>
    <t>11.6</t>
  </si>
  <si>
    <t>11.7</t>
  </si>
  <si>
    <t>40905/SINAPI</t>
  </si>
  <si>
    <t>Verniz sintético em madeira, duas demãos</t>
  </si>
  <si>
    <t>11.8</t>
  </si>
  <si>
    <t>11.9</t>
  </si>
  <si>
    <t>74145/001/SINAPI</t>
  </si>
  <si>
    <t>PINTURA ESMALTE FOSCO, DUAS DEMAOS, SOBRE SUPERFICIE METALICA, INCLUSO UMA DEMAO DE FUNDO ANTICORROSIVO. UTILIZACAO DE REVOLVER ( AR-COMPRIMIDO).</t>
  </si>
  <si>
    <t>INSTALAÇÕES ELÉTRICAS</t>
  </si>
  <si>
    <t>CLIMATIZAÇÃO</t>
  </si>
  <si>
    <t>07289/ORSE</t>
  </si>
  <si>
    <t>Fornecimento e Instalação de tubulação em cobre p/ interligação do condensador ao evaporador, inclusive isolamento, alimentação elétrica, conexões e fixações, p/ condicionadores de ar split system até 48.000 BTU.</t>
  </si>
  <si>
    <t>14.0</t>
  </si>
  <si>
    <t>SERVIÇOS COMPLEMENTARES</t>
  </si>
  <si>
    <t>14.1</t>
  </si>
  <si>
    <t>03557/ORSE</t>
  </si>
  <si>
    <t>9537/SINAPI</t>
  </si>
  <si>
    <t>Limpeza geral da obra</t>
  </si>
  <si>
    <t>TOTAL PARCIAL</t>
  </si>
  <si>
    <t>TOTAL GERAL</t>
  </si>
  <si>
    <t>Total executado</t>
  </si>
  <si>
    <t>Local</t>
  </si>
  <si>
    <t>und</t>
  </si>
  <si>
    <t>altura</t>
  </si>
  <si>
    <t>comprim</t>
  </si>
  <si>
    <t>largura</t>
  </si>
  <si>
    <t>Volume</t>
  </si>
  <si>
    <t>x</t>
  </si>
  <si>
    <t>Descrição</t>
  </si>
  <si>
    <t>lagura</t>
  </si>
  <si>
    <t>comprim.</t>
  </si>
  <si>
    <t>C1</t>
  </si>
  <si>
    <t>=</t>
  </si>
  <si>
    <t>C2</t>
  </si>
  <si>
    <t>C3</t>
  </si>
  <si>
    <t>Demolição de piso de alta resistencia</t>
  </si>
  <si>
    <t>qtd</t>
  </si>
  <si>
    <t>Altura</t>
  </si>
  <si>
    <t>area</t>
  </si>
  <si>
    <t>m2</t>
  </si>
  <si>
    <t>Perimetro</t>
  </si>
  <si>
    <t>Und</t>
  </si>
  <si>
    <t xml:space="preserve">Bacia sanitária </t>
  </si>
  <si>
    <t>Serviços em Terra</t>
  </si>
  <si>
    <t>Largura</t>
  </si>
  <si>
    <t>Rampa de entrada externa</t>
  </si>
  <si>
    <t>Rampa lateral</t>
  </si>
  <si>
    <t>Alvenaria Rampa de entrada externa</t>
  </si>
  <si>
    <t>Alvenaria Rampa Lateral</t>
  </si>
  <si>
    <t>Revestimento</t>
  </si>
  <si>
    <t>Chapisco aplicado tanto em pilares e vigas de concreto como em alvenarias de paredes internas, com colher de pedreiro, argamassa traço 1:3 com preparo em betoneira 400L</t>
  </si>
  <si>
    <t xml:space="preserve">Emboço para recebimento de cerâmica,em parede internas, em argamassa traço 1:2:8, espessura de 20mm, com execução de taliscas, preparo em  betoneira </t>
  </si>
  <si>
    <t>perimetro</t>
  </si>
  <si>
    <t>comp.</t>
  </si>
  <si>
    <t>Copa</t>
  </si>
  <si>
    <t>Patio descoberto 1</t>
  </si>
  <si>
    <t>EQUADRIAS</t>
  </si>
  <si>
    <t>5.2</t>
  </si>
  <si>
    <t>G1 (portão da rampa lateral)</t>
  </si>
  <si>
    <t>J03</t>
  </si>
  <si>
    <t>Comp.</t>
  </si>
  <si>
    <t>Calha 1</t>
  </si>
  <si>
    <t>Calha 2</t>
  </si>
  <si>
    <t>Condutor 1</t>
  </si>
  <si>
    <t>Condutor 2</t>
  </si>
  <si>
    <t>8.1</t>
  </si>
  <si>
    <t>Qtde</t>
  </si>
  <si>
    <t>Area</t>
  </si>
  <si>
    <t>Placa 25x25 borracha</t>
  </si>
  <si>
    <t>comp</t>
  </si>
  <si>
    <t xml:space="preserve">Caixa d agua </t>
  </si>
  <si>
    <t>bacia sanitaria</t>
  </si>
  <si>
    <t>Lavatorios</t>
  </si>
  <si>
    <t>bebedouro</t>
  </si>
  <si>
    <t>Vaso sanitário</t>
  </si>
  <si>
    <t>Lavatório</t>
  </si>
  <si>
    <t>Barra de apoio próximo a bacia sanitária</t>
  </si>
  <si>
    <t>Assentos vasos</t>
  </si>
  <si>
    <t>larg</t>
  </si>
  <si>
    <t>Espelhos Wcs</t>
  </si>
  <si>
    <t>Dispenser Wcs</t>
  </si>
  <si>
    <t>Papeleira plástica para rolo de papel medindo 270x280x135 mm.</t>
  </si>
  <si>
    <t>Papeleira Wcs</t>
  </si>
  <si>
    <t>Suporte Wcs</t>
  </si>
  <si>
    <t>Área</t>
  </si>
  <si>
    <t>Perímetro</t>
  </si>
  <si>
    <t>Pintura látex acrílica para paredes, cor branco gelo duas demãos</t>
  </si>
  <si>
    <t>Pintura látex acrílica para paredes, cor verde duas demãos</t>
  </si>
  <si>
    <t>Qtd</t>
  </si>
  <si>
    <t>P 02</t>
  </si>
  <si>
    <t>Corrimão</t>
  </si>
  <si>
    <t>Tubulação dos ar condicionados dos lab e sala de adm</t>
  </si>
  <si>
    <t>Serviços Complementares</t>
  </si>
  <si>
    <t>corrimão 1</t>
  </si>
  <si>
    <t>corrimão 2</t>
  </si>
  <si>
    <t>corrimão 3</t>
  </si>
  <si>
    <t>6.4</t>
  </si>
  <si>
    <t>6.5</t>
  </si>
  <si>
    <t>7.2</t>
  </si>
  <si>
    <t>7.3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</si>
  <si>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</si>
  <si>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</si>
  <si>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</si>
  <si>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</si>
  <si>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</si>
  <si>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</si>
  <si>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</si>
  <si>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</si>
  <si>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</si>
  <si>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15.0</t>
  </si>
  <si>
    <t>15.1</t>
  </si>
  <si>
    <t>Cintas e vergas em blocos cerâmicos tipo "u" (calha) 9x19x19cm, preenchidos com concreto armado fck=15mpa</t>
  </si>
  <si>
    <t>03272/ORSE</t>
  </si>
  <si>
    <t>Contraverga j3</t>
  </si>
  <si>
    <t>Concreto simples fabricado na obra, fck 10 mpa, lançado e adensado</t>
  </si>
  <si>
    <t>Regularização de base para revest. de pisos com arg. traço t4, esp. média = 2,5cm</t>
  </si>
  <si>
    <t>02180/ORSE</t>
  </si>
  <si>
    <t>03782/ORSE</t>
  </si>
  <si>
    <t>89356/SINAPI</t>
  </si>
  <si>
    <t>Barra de apoio para deficientes em aço inox l=80cm, ø=1 1/2"</t>
  </si>
  <si>
    <t>Barra de apoio em aço inox polido, l=50, d=38.1 mm</t>
  </si>
  <si>
    <t>04324/ORSE</t>
  </si>
  <si>
    <t>04287/ORSE</t>
  </si>
  <si>
    <t>Barra de apoio proximo aos lavatorios e portas</t>
  </si>
  <si>
    <t xml:space="preserve">
</t>
  </si>
  <si>
    <t xml:space="preserve">Dispenser para toalha interfolhada
</t>
  </si>
  <si>
    <t>ALVENARIA EM TIJOLO CERAMICO FURADO 9X19X19CM, 1 VEZ (ESPESSURA 19 CM), ASSENTADO EM ARGAMASSA TRACO 1:4 (CIMENTO E AREIA MEDIA NÃO PENEIRADA), PREPARO MANUAL, JUNTA1 CM</t>
  </si>
  <si>
    <t>Base de entorno da Rampa de entrada externa</t>
  </si>
  <si>
    <t>Base de entorno da rampa lateral</t>
  </si>
  <si>
    <t>BATENTE PARA PORTA DE 90X210CM, FIXAÇÃO COM ARGAMASSA FORNECIMENTO E INSTALAÇÃO. AF_08/2015_P</t>
  </si>
  <si>
    <t>Porta em madeira laminada, núcleo sólido, 0.90 x 2.10 m, para sanitário de deficiente físico (inclusive ferragens, fechadura, suporte e chapa de alumínio e=1mm, exclusive batente)</t>
  </si>
  <si>
    <t>IFPB</t>
  </si>
  <si>
    <t>Execução de lastro em concreto (1:2,5:6), preparo manual</t>
  </si>
  <si>
    <t>5.4</t>
  </si>
  <si>
    <t>6.7</t>
  </si>
  <si>
    <t>Lavatório louça branca suspenso, 29,5 x 39cm ou equivalente, incluso sifão tipo garrafa em pvc, válvula e engate flexível 30cm em plástico e torneira de mesa com fechamento automático, ref.1173, linha Decamatic Eco, DECA ou similar</t>
  </si>
  <si>
    <t>PASSEIO (CALÇADA) DE CONTORNO DE EDIFICAÇÃO EM CONCRETO DESEMPENADO, TRAÇO 1:2,5:3,5, ESPESSURA 5 CM, COMPREENDENDO ACABAMENTO DO ESPELHO DE 30* CM, ESCAVAÇÃO, REATERRO, APILOAMENTO E ATERRO INTERNO</t>
  </si>
  <si>
    <t>Parte da calçada de entorno</t>
  </si>
  <si>
    <t>larg.</t>
  </si>
  <si>
    <t>94230/SINAPI</t>
  </si>
  <si>
    <t>Condutor pvc soldável p/calha pluvial, d= 100mm</t>
  </si>
  <si>
    <t>00299/ORSE</t>
  </si>
  <si>
    <t>07324/ORSE</t>
  </si>
  <si>
    <t>89957/SINAPI</t>
  </si>
  <si>
    <t>88497/SINAPI</t>
  </si>
  <si>
    <t>APLICAÇÃO E LIXAMENTO DE MASSA LÁTEX EM PAREDES, DUAS DEMÃOS</t>
  </si>
  <si>
    <t>88485/SINAPI</t>
  </si>
  <si>
    <t>73631/SINAPI</t>
  </si>
  <si>
    <t xml:space="preserve">MEMÓRIA DE CÁLCULO </t>
  </si>
  <si>
    <t>OBRA: REFORMA DA UNIDADE DESCENTRALIZADA DE LUCENA</t>
  </si>
  <si>
    <t>Demolição De Piso Cerâmico Ou Ladrilho</t>
  </si>
  <si>
    <t>Demolição De Revestimento Cerâmico Ou Azulejo</t>
  </si>
  <si>
    <t>Retirada De Folhas De Porta De Passagem Ou Janela</t>
  </si>
  <si>
    <t>Remoção De Acessórios Sanitários</t>
  </si>
  <si>
    <t>Retirada De Aparelhos Sanitarios</t>
  </si>
  <si>
    <t>Alvenaria De Vedação De Blocos Cerâmicos Furados Na Horizontal De 9X19X19 Cm (Espessura De 9 Cm ) De Paredes Com Área Líquida Maior Ou Igual A 6M²</t>
  </si>
  <si>
    <t>Alvenaria Em Tijolo Ceramico Furado 9X19X19Cm, 1 Vez (Espessura 19 Cm), Assentado Em Argamassa Traco 1:4 (Cimento E Areia Media Não Peneirada), Preparo Manual, Junta1 Cm</t>
  </si>
  <si>
    <t>Cintas E Vergas Em Blocos Cerâmicos Tipo "U" (Calha) 9X19X19Cm, Preenchidos Com Concreto Armado Fck=15Mpa</t>
  </si>
  <si>
    <t>Regularização De Base Para Revest. De Pisos Com Arg. Traço T4, Esp. Média = 2,5Cm</t>
  </si>
  <si>
    <t>Execução De Piso Intertravado, Com Bloco Retangular Cor Natural De 20 X 10 Cm, Espessura 6 Cm. Af_12/2015</t>
  </si>
  <si>
    <t>Concreto Simples Fabricado Na Obra, Fck 10 Mpa, Lançado E Adensado</t>
  </si>
  <si>
    <t>Janelas</t>
  </si>
  <si>
    <t>Janela De Correr De Alumínio, 2 Folhas Móveis Para Vidro, Incluso Guarnição E Vidro Liso Incolor.</t>
  </si>
  <si>
    <t>Calha De Beiral, Semicircular De Pvc, Diametro 125 Mm, Incluindo Cabeceiras, Emendas, Bocais, Suportes E Vedacoes, Excluindo Condutores - Fornecimento E Colocacao</t>
  </si>
  <si>
    <t>Condutor Pvc Soldável P/Calha Pluvial, D= 100Mm</t>
  </si>
  <si>
    <t>Tubo, Pvc, Soldável, Dn 25Mm, Instalado Em Ramal Ou Sub-Ramal De Água - Fornecimento E Instalação. Af_12/2014_P</t>
  </si>
  <si>
    <t>Ponto De Consumo Terminal De Água Fria (Subramal) Com Tubulação De Pvc, Dn 25 Mm, Instalado Em Ramal De Água, Inclusos Rasgo E Chumbamento Em Alvenaria. Af_12/2014</t>
  </si>
  <si>
    <t>Ponto De Esgoto Com Tubo De Pvc Rígido Soldável De Ø 40 Mm (Lavatórios, Mictórios, Ralos Sifonados)</t>
  </si>
  <si>
    <t>Ponto De Esgoto Com Tubo De Pvc Rígido Soldável De Ø 100 Mm (Vaso Sanitário)</t>
  </si>
  <si>
    <t>Espelho Cristal Espessura 4Mm, Com Moldura Em Aluminio E Compensado 6Mm Plastificado Colado</t>
  </si>
  <si>
    <t xml:space="preserve"> Dispenser Para Toalha Interfolhada</t>
  </si>
  <si>
    <t>Aplicação E Lixamento De Massa Látex Em Paredes, Duas Demãos</t>
  </si>
  <si>
    <t>Aplicação De Fundo Selador Acrílico Em Paredes, Uma Demão. Af_06/2014</t>
  </si>
  <si>
    <t xml:space="preserve">Aplicação Manual De Pintura Com Tinta Látex Acrílica Em Paredes, Duas Demãos, Cor Branco Gelo </t>
  </si>
  <si>
    <t>Pintura Látex Acrílica Para Paredes Externas, Cor Verde Duas Demãos</t>
  </si>
  <si>
    <t>Pintura (Esquadrias)</t>
  </si>
  <si>
    <t>Verniz Sintético Em Madeira, Duas Demãos</t>
  </si>
  <si>
    <t>Pintura Esmalte Fosco, Duas Demaos, Sobre Superficie Metalica, Incluso Uma Demao De Fundo Anticorrosivo. Utilizacao De Revolver ( Ar-Comprimido).</t>
  </si>
  <si>
    <t>Fornecimento E Instalação De Tubulação Em Cobre P/ Interligação Do Condensador Ao Evaporador, Inclusive Isolamento, Alimentação Elétrica, Conexões E Fixações, P/ Condicionadores De Ar Split System Até 48.000 Btu.</t>
  </si>
  <si>
    <t>Guarda Corpo Em Tubo De Aço Galvanizado Ø 1' 1/2''</t>
  </si>
  <si>
    <t>Corrimão Em Tubo De Aço Galvanizado 2", Com Chumbadores Para Fixação Em Alvenaria</t>
  </si>
  <si>
    <t>Limpeza Geral Da Obra</t>
  </si>
  <si>
    <t>Demolição De Alvenaria De Bloco Cerâmico E=0,09m - Revestida</t>
  </si>
  <si>
    <t>UNID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</si>
  <si>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</si>
  <si>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</si>
  <si>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</si>
  <si>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</si>
  <si>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</si>
  <si>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</si>
  <si>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</si>
  <si>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</si>
  <si>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</si>
  <si>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</si>
  <si>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</si>
  <si>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</si>
  <si>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</si>
  <si>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</si>
  <si>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</si>
  <si>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</si>
  <si>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</si>
  <si>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</si>
  <si>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</si>
  <si>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</si>
  <si>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</si>
  <si>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</si>
  <si>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</si>
  <si>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2.2</t>
  </si>
  <si>
    <t>Reaterro De Vala Com Compactação Manual</t>
  </si>
  <si>
    <t>2.3</t>
  </si>
  <si>
    <t>Unid</t>
  </si>
  <si>
    <t>Quant</t>
  </si>
  <si>
    <t>Custo Unit.</t>
  </si>
  <si>
    <t>Custo Total</t>
  </si>
  <si>
    <t>Ref</t>
  </si>
  <si>
    <t>90819/SINAP</t>
  </si>
  <si>
    <t>Aduela / marco / batente para porta de 90x210cm, fixação com argamassa - somente instalação. af_08/2015_p</t>
  </si>
  <si>
    <t>91290/SINAPI</t>
  </si>
  <si>
    <t>Aduela / marco / batente para porta de 90x210cm, padrão popular - fornecimento e montagem. af_08/2015</t>
  </si>
  <si>
    <t>91303/SINAPI</t>
  </si>
  <si>
    <t>Alizar / guarnição de 5x1,5cm para porta de 90x210cm fixado com pregos, padrão popular - fornecimento e instalação. af_08/2015_p</t>
  </si>
  <si>
    <t>91304/SINAPI</t>
  </si>
  <si>
    <t>Fechadura de embutir com cilindro, externa, completa, acabamento padrão popular, incluso execução de furo - fornecimento e instalação. af_08/2015</t>
  </si>
  <si>
    <t>Válvula em plástico 1" para pia, tanque ou lavatório, com ou sem ladrão - fornecimento e instalação. af_12/2013</t>
  </si>
  <si>
    <t>Sifão do tipo garrafa/copo em pvc 1.1/4? x 1.1/2" - fornecimento e instalação. af_12/2013</t>
  </si>
  <si>
    <t>Engate flexível em plástico branco, 1/2" x 30cm - fornecimento e instalação. af_12/2013</t>
  </si>
  <si>
    <t>Lavatório louça branca suspenso, 29,5 x 39cm ou equivalente, padrão popular - fornecimento e instalação. af_12/2013</t>
  </si>
  <si>
    <t>10053/ORSE</t>
  </si>
  <si>
    <t>Torneira de mesa com fechamento automático, ref.1173, linha Decamatic Eco, DECA ou similar</t>
  </si>
  <si>
    <t>ALVENARIAS E VEDAÇÕES</t>
  </si>
  <si>
    <t>COMPOSIÇÕES SERVIÇOS IFPB</t>
  </si>
  <si>
    <t>ORÇAMENTO RESUMO</t>
  </si>
  <si>
    <t>TOTAL ITEM (R$)</t>
  </si>
  <si>
    <t>%</t>
  </si>
  <si>
    <t>2.0</t>
  </si>
  <si>
    <t>4.0</t>
  </si>
  <si>
    <t>TOTAL</t>
  </si>
  <si>
    <t>CRONOGRAMA FÍSICO-FINANCEIRO</t>
  </si>
  <si>
    <t>V.PARCIAL(R$)</t>
  </si>
  <si>
    <t>V.TOTAL(R$) c/ BDI</t>
  </si>
  <si>
    <t>30 Dias</t>
  </si>
  <si>
    <t>60 Dias</t>
  </si>
  <si>
    <t>Valor(R$)</t>
  </si>
  <si>
    <t>TOTAL ACUMULADO</t>
  </si>
  <si>
    <t>9.0</t>
  </si>
  <si>
    <t>10.0</t>
  </si>
  <si>
    <t>11.0</t>
  </si>
  <si>
    <t>12.0</t>
  </si>
  <si>
    <t>13.0</t>
  </si>
  <si>
    <t>90 Dias</t>
  </si>
  <si>
    <t>93358/SINAPI</t>
  </si>
  <si>
    <t xml:space="preserve">Escavacao Manual Vala </t>
  </si>
  <si>
    <t>87529/SINAPI</t>
  </si>
  <si>
    <t>94992/SINAPI</t>
  </si>
  <si>
    <t>Execução De Passeio (Calçada) Ou Piso De Concreto Com Concreto Moldado  In Loco, Feito Em Obra, Acabamento Convencional, Espessura 6 Cm, Armado. Af_07/2016</t>
  </si>
  <si>
    <t>88489/SINAPI</t>
  </si>
  <si>
    <t>88261/SINAPI</t>
  </si>
  <si>
    <t>Carpinteiro de esquadria com encargos complementares</t>
  </si>
  <si>
    <t>h</t>
  </si>
  <si>
    <t>07271/SINAPI</t>
  </si>
  <si>
    <t>Bloco ceramico (alvenaria de vedacao), 8 furos, de 9 x 19 x19 cm</t>
  </si>
  <si>
    <t>un</t>
  </si>
  <si>
    <t>87373/SINAPI</t>
  </si>
  <si>
    <t>Argamassa traço 1:4 (cimento e areia média) para contrapiso, preparo manual. af_06/2014</t>
  </si>
  <si>
    <t>88309/SINAPI</t>
  </si>
  <si>
    <t>Pedreiro com encargos complementares</t>
  </si>
  <si>
    <t>88316/SINAPI</t>
  </si>
  <si>
    <t>Servente com encargos complementares</t>
  </si>
  <si>
    <t>00597/SINAPI</t>
  </si>
  <si>
    <t>Janela de correr em aluminio, serie 25, sem bandeira, com 4folhas para vidro, (duas fixas e duas moveis) 1,60 x 1,10 m(incluso guarnicao e vidro liso incolor).</t>
  </si>
  <si>
    <t>88315/SINAPI</t>
  </si>
  <si>
    <t>Serralheiro com encargos complementares</t>
  </si>
  <si>
    <t>88627/SINAPI</t>
  </si>
  <si>
    <t>Argamassa traço 1:0,5:4,5 (cimento, cal e areia média) para assentamento de alvenaria, preparo manual. af_08/2014</t>
  </si>
  <si>
    <t>BDI (25,22%)</t>
  </si>
  <si>
    <t>D1</t>
  </si>
  <si>
    <t>D2</t>
  </si>
  <si>
    <t>D4</t>
  </si>
  <si>
    <t>D5</t>
  </si>
  <si>
    <t>D6</t>
  </si>
  <si>
    <t>D7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</si>
  <si>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</si>
  <si>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</si>
  <si>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</si>
  <si>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</si>
  <si>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</si>
  <si>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</si>
  <si>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</si>
  <si>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</si>
  <si>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</si>
  <si>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D20</t>
  </si>
  <si>
    <t>D8 (balcão de concreto)</t>
  </si>
  <si>
    <t>D9 ( balcão cantina)</t>
  </si>
  <si>
    <t>D21</t>
  </si>
  <si>
    <t>D19 (balcão de concreto)</t>
  </si>
  <si>
    <t>C01</t>
  </si>
  <si>
    <t>D03 (area cad)</t>
  </si>
  <si>
    <t>Piso dos banheiros (cad)</t>
  </si>
  <si>
    <t>Cantina Perimetro 1</t>
  </si>
  <si>
    <t>Cantina Perimetro 2</t>
  </si>
  <si>
    <t>Cantina Perimetro 3</t>
  </si>
  <si>
    <t>Cantina Perimetro 4</t>
  </si>
  <si>
    <t/>
  </si>
  <si>
    <t>Paredes wcs</t>
  </si>
  <si>
    <t>Portas</t>
  </si>
  <si>
    <t>C4</t>
  </si>
  <si>
    <t>C5</t>
  </si>
  <si>
    <t>C6</t>
  </si>
  <si>
    <t>C7</t>
  </si>
  <si>
    <t>C8</t>
  </si>
  <si>
    <t>C9</t>
  </si>
  <si>
    <t>C10</t>
  </si>
  <si>
    <t>C11</t>
  </si>
  <si>
    <t>C1'</t>
  </si>
  <si>
    <t>Verga sobre j1, J2, J4</t>
  </si>
  <si>
    <t>Contraverga J1, J2, J4</t>
  </si>
  <si>
    <t>Verga sobre J3</t>
  </si>
  <si>
    <t>Verga sobre J5</t>
  </si>
  <si>
    <t>Contraverga j5</t>
  </si>
  <si>
    <t>Verga sobre P1 E P3</t>
  </si>
  <si>
    <t>Verga sobre P2</t>
  </si>
  <si>
    <t>Biblioteca</t>
  </si>
  <si>
    <t>Cantina</t>
  </si>
  <si>
    <t>Wc</t>
  </si>
  <si>
    <t>DML</t>
  </si>
  <si>
    <t>Sala de Aula 2</t>
  </si>
  <si>
    <t>laboratório de Manutenção</t>
  </si>
  <si>
    <t>Sala de Aula 1</t>
  </si>
  <si>
    <t>Wc Acessível</t>
  </si>
  <si>
    <t>Laboratório de informática</t>
  </si>
  <si>
    <t>Sala de Professores</t>
  </si>
  <si>
    <t>Perim.</t>
  </si>
  <si>
    <t>Direção de Ensino</t>
  </si>
  <si>
    <t>Diretoria de Adm.</t>
  </si>
  <si>
    <t>Direção Geral</t>
  </si>
  <si>
    <t>Almoxarifado</t>
  </si>
  <si>
    <t>Sala de Arquivo</t>
  </si>
  <si>
    <t>Recepção Protocolo</t>
  </si>
  <si>
    <t>Coord. De Cursos</t>
  </si>
  <si>
    <t>Espaço para terceirizados</t>
  </si>
  <si>
    <t>Depósito</t>
  </si>
  <si>
    <t>Guarita</t>
  </si>
  <si>
    <t>WC Acessivel</t>
  </si>
  <si>
    <t>WC Masc. Acessivel</t>
  </si>
  <si>
    <t>WC Femin. Acessivel</t>
  </si>
  <si>
    <t>WC</t>
  </si>
  <si>
    <t>Wc Guarita</t>
  </si>
  <si>
    <t>J01</t>
  </si>
  <si>
    <t>J02</t>
  </si>
  <si>
    <t>J04</t>
  </si>
  <si>
    <t>J05</t>
  </si>
  <si>
    <t>Janela de alumínio maxim-ar, fixação com argamassa, com vidros, padronizada. af_07/2016</t>
  </si>
  <si>
    <t>Telhado 1</t>
  </si>
  <si>
    <t>Telhado 2</t>
  </si>
  <si>
    <t>Telhado 3</t>
  </si>
  <si>
    <t>Telhado 4</t>
  </si>
  <si>
    <t>Telhado 5</t>
  </si>
  <si>
    <t>Telhado 6</t>
  </si>
  <si>
    <t>Telhado 7</t>
  </si>
  <si>
    <t>Espaço para Terceirizados</t>
  </si>
  <si>
    <t>Wc guarita</t>
  </si>
  <si>
    <t xml:space="preserve">Depósito </t>
  </si>
  <si>
    <t>Forro de Gesso</t>
  </si>
  <si>
    <t>Piso tátil direcional e/ou alerta, de concreto, colorido, p/deficientes visuais, dimensões 25x25cm, aplicado com argamassa industrializada ac-ii, rejuntado, exclusive regularização de base</t>
  </si>
  <si>
    <t>Placa 25x25  externo 1</t>
  </si>
  <si>
    <t>Placa 25x25  externo 2</t>
  </si>
  <si>
    <t>Placa 25x25  externo 3</t>
  </si>
  <si>
    <t>Espaço Vivência 1</t>
  </si>
  <si>
    <t>Espaço Vivência 2</t>
  </si>
  <si>
    <t>Alimentsção da caixa d'água 20 ou 25mm</t>
  </si>
  <si>
    <t>CAIXA D´ÁGUA EM POLIETILENO, 5000 LITROS, COM ACESSÓRIOS</t>
  </si>
  <si>
    <t>Lavatorios e bebedouro</t>
  </si>
  <si>
    <t xml:space="preserve"> Lavatório com bancada em granito cinza andorinha, e = 2cm, dim 2.00x0.60, com 02 cubas de embutir de louça, sifão cromado, válvula cromada, torneira cromada, inclusive rodopia 7 cm, assentada</t>
  </si>
  <si>
    <t>02132/ORSE</t>
  </si>
  <si>
    <t>Pias copa e cozinha</t>
  </si>
  <si>
    <t xml:space="preserve">Guarita </t>
  </si>
  <si>
    <t>DmL</t>
  </si>
  <si>
    <t>Wc terceirizados</t>
  </si>
  <si>
    <t>Coord. De cursos e coord pedagogica</t>
  </si>
  <si>
    <t>Laboratório de manutençao</t>
  </si>
  <si>
    <t>sala de aula 1</t>
  </si>
  <si>
    <t>Sala de arquivo</t>
  </si>
  <si>
    <t>Diretoria de administraçao</t>
  </si>
  <si>
    <t>Direçao de ensino</t>
  </si>
  <si>
    <t>Wc acessivel</t>
  </si>
  <si>
    <t>Sala de professores</t>
  </si>
  <si>
    <t>Fachada 1</t>
  </si>
  <si>
    <t>Fachada 2</t>
  </si>
  <si>
    <t>Fachada 3</t>
  </si>
  <si>
    <t>Fachada 4</t>
  </si>
  <si>
    <t>Circulação 1</t>
  </si>
  <si>
    <t>Circulação 2</t>
  </si>
  <si>
    <t>Circulação 3</t>
  </si>
  <si>
    <t>Circulação 4</t>
  </si>
  <si>
    <t>Perim</t>
  </si>
  <si>
    <t>Circulação 5</t>
  </si>
  <si>
    <t>Revestimento em casquilho cerâmico</t>
  </si>
  <si>
    <t>P 01 e P03</t>
  </si>
  <si>
    <t>P 04</t>
  </si>
  <si>
    <t>P05</t>
  </si>
  <si>
    <t>Guarda Corpo 1</t>
  </si>
  <si>
    <t>Guarda Corpo 2</t>
  </si>
  <si>
    <t>Guarda Corpo 3</t>
  </si>
  <si>
    <t>corrimão 4</t>
  </si>
  <si>
    <t xml:space="preserve"> Embasamento c/pedra argamassada utilizando arg.cim/areia 1:4</t>
  </si>
  <si>
    <t>95467/SINAPI</t>
  </si>
  <si>
    <t xml:space="preserve">ESCAVACAO MANUAL VALA </t>
  </si>
  <si>
    <t>Espaço vivência</t>
  </si>
  <si>
    <t>Entrada</t>
  </si>
  <si>
    <t>Cirulação</t>
  </si>
  <si>
    <t>Escadas laterais</t>
  </si>
  <si>
    <t>Entrada 2</t>
  </si>
  <si>
    <t>2.4</t>
  </si>
  <si>
    <t>Embasamento em pedra argamassada</t>
  </si>
  <si>
    <t>4.6</t>
  </si>
  <si>
    <t>retirar</t>
  </si>
  <si>
    <t>WC Guarita</t>
  </si>
  <si>
    <t>Dml</t>
  </si>
  <si>
    <t>Wc masc</t>
  </si>
  <si>
    <t>Wc fem</t>
  </si>
  <si>
    <t>Wc acessível</t>
  </si>
  <si>
    <t>Rampa de entrada</t>
  </si>
  <si>
    <t>Patio descoberto 2</t>
  </si>
  <si>
    <t>P 03 (banheiros)</t>
  </si>
  <si>
    <t>Piso wc acessivel entrada</t>
  </si>
  <si>
    <t>Acessórios banheiros</t>
  </si>
  <si>
    <t>Entrada a ser elevada prox. A rampa lateral</t>
  </si>
  <si>
    <t>Guia das rampas 1</t>
  </si>
  <si>
    <t>Guia das rampas 2</t>
  </si>
  <si>
    <t>Paredes wc entrada</t>
  </si>
  <si>
    <t xml:space="preserve"> Portão em tubo de aço galvanizado com quadro de DN 1 1/4", e barras verticais de DN 1" a cada 10cm</t>
  </si>
  <si>
    <t>08702/ORSE</t>
  </si>
  <si>
    <t xml:space="preserve">Faixa de casquilho </t>
  </si>
  <si>
    <t xml:space="preserve">Fachada </t>
  </si>
  <si>
    <t>Parede Rampa</t>
  </si>
  <si>
    <t>Piso área banho crinaças</t>
  </si>
  <si>
    <t>Paredes banho crianças</t>
  </si>
  <si>
    <t>Paredes banheiro entrada</t>
  </si>
  <si>
    <t xml:space="preserve">P4 </t>
  </si>
  <si>
    <t xml:space="preserve"> P2</t>
  </si>
  <si>
    <t>P 01</t>
  </si>
  <si>
    <t>P 05</t>
  </si>
  <si>
    <t>6.8</t>
  </si>
  <si>
    <t>6.9</t>
  </si>
  <si>
    <t>Porta de giro (0,9 x 2,10), com uma folha móvel, núcleo sólido, conforme especificações em projeto, itens inclusos: dobradiças, montagem e instalação do batente, fechadura com execução do furo - fornecimento e instalação.</t>
  </si>
  <si>
    <t>Porta de giro(1,9 x 2,10 ), com duas folha móveis, núcleo sólido, conforme especificações em projeto, itens inclusos: dobradiças, montagem e instalação do batente, fechadura com execução do furo - fornecimento e instalação.</t>
  </si>
  <si>
    <t>Porta de giro( 0,8 x 2,10 ), com uma folha móvel, núcleo sólido, conforme especificações em projeto, itens inclusos: dobradiças, montagem e instalação do batente, fechadura com execução do furo - fornecimento e instalação.</t>
  </si>
  <si>
    <t>Porta de giro( 0,7 x 2,10 ), com uma folha móvel, núcleo sólido, conforme especificações em projeto, itens inclusos: dobradiças, montagem e instalação do batente, fechadura com execução do furo - fornecimento e instalação.</t>
  </si>
  <si>
    <t xml:space="preserve"> Telhamento com telha cerâmica capa-canal, tipo colonial, com mais de 2 águas, incluso transporte vertical. af_06/2016</t>
  </si>
  <si>
    <t>94204/SINAPI</t>
  </si>
  <si>
    <t>7.4</t>
  </si>
  <si>
    <t>Calha 3</t>
  </si>
  <si>
    <t>Condutor 3</t>
  </si>
  <si>
    <t>INSTALAÇÕES DE COMBATE A INCÊNDIO</t>
  </si>
  <si>
    <t>01503/ORSE</t>
  </si>
  <si>
    <t>83635</t>
  </si>
  <si>
    <t>11852/ORSE</t>
  </si>
  <si>
    <t>PLACA DE SINALIZACAO DE SEGURANCA CONTRA INCENDIO, FOTOLUMINESCENTE, RETANGULAR, *12 X 40* CM, EM PVC *2* MM ANTI-CHAMAS (SIMBOLOS, CORES E PICTOGRAMAS CONFORME NBR 13434)</t>
  </si>
  <si>
    <t>14.2</t>
  </si>
  <si>
    <t>14.3</t>
  </si>
  <si>
    <t>Instalações de climatização</t>
  </si>
  <si>
    <t>EXTINTOR DE ÁGUA PRESSURIZADA CAPACIDADE 10 LITROS, INSTALADO.</t>
  </si>
  <si>
    <t>EXTINTOR INCENDIO TP PO QUIMICO 6KG - FORNECIMENTO E INSTALACAO.</t>
  </si>
  <si>
    <t>Conforme projeto de combate a incêndio</t>
  </si>
  <si>
    <t>Muro Frontal</t>
  </si>
  <si>
    <t xml:space="preserve"> Aterro de caixão de ediificação, com fornec. de areia, adensada com água</t>
  </si>
  <si>
    <t>00077/ORSE</t>
  </si>
  <si>
    <t>Revestimento em Casquilho Cerâmico (conforme proj. de arquitetura), inclusive rejunte flexível</t>
  </si>
  <si>
    <t>07165/ORSE</t>
  </si>
  <si>
    <t>Portão em tubo de aço galvanizado com quadro de DN 1 1/4", e barras verticais de DN 1" a cada 10cm</t>
  </si>
  <si>
    <t>6.10</t>
  </si>
  <si>
    <t>94581/SINAPI</t>
  </si>
  <si>
    <t>Caixa D´Água Em Polietileno, 5000 Litros, Com Acessórios</t>
  </si>
  <si>
    <t>Papeleira de plástico, Akros ou similar.</t>
  </si>
  <si>
    <t>Toldo em policarbonato alveolar 6 mm, em forma piramidal - fornecimento e instalação</t>
  </si>
  <si>
    <t>00306/ORSE</t>
  </si>
  <si>
    <t xml:space="preserve"> Preparo de superfície com lixamento e aplicação de 01 demão de fundo preparador</t>
  </si>
  <si>
    <t>04936/ORSE</t>
  </si>
  <si>
    <t>Fachada 1 (Possíveis retoques)</t>
  </si>
  <si>
    <t>Fachada 2 (Possíveis retoques)</t>
  </si>
  <si>
    <t>Fachada 3 (Possíveis retoques)</t>
  </si>
  <si>
    <t>Fachada 4 (Possíveis retoques)</t>
  </si>
  <si>
    <t>Circulação 1 (Possíveis retoques)</t>
  </si>
  <si>
    <t>Circulação 2 (Possíveis retoques)</t>
  </si>
  <si>
    <t>Circulação 3 (Possíveis retoques)</t>
  </si>
  <si>
    <t>Circulação 4 (Possíveis retoques)</t>
  </si>
  <si>
    <t>Circulação 5 (Possíveis retoques)</t>
  </si>
  <si>
    <t>Composição 1</t>
  </si>
  <si>
    <t>Composição 2</t>
  </si>
  <si>
    <t>Composição 3</t>
  </si>
  <si>
    <t>Revestimento em casquilho cerâmico (conforme projeto arquitetônico), inclusive rejunte flexível</t>
  </si>
  <si>
    <t>M²</t>
  </si>
  <si>
    <t>COTAÇÃO</t>
  </si>
  <si>
    <t xml:space="preserve">Casquillho cerâmico (lâminas de 6cm x 20cm) </t>
  </si>
  <si>
    <t>M2</t>
  </si>
  <si>
    <t>37596 /SINAPI</t>
  </si>
  <si>
    <t xml:space="preserve">Argamassa colante tipo ACIII </t>
  </si>
  <si>
    <t>KG</t>
  </si>
  <si>
    <t>02540/ORSE</t>
  </si>
  <si>
    <t xml:space="preserve">Rejunte colorido flexivel para revestimentos cerâmicos </t>
  </si>
  <si>
    <t>H</t>
  </si>
  <si>
    <t>Composição 4</t>
  </si>
  <si>
    <t>Lastro de concreto, e = 5 cm, preparo mecânico, inclusos lançamento e adensamento. af_07_2016</t>
  </si>
  <si>
    <t>95241/SINAPI</t>
  </si>
  <si>
    <t>Aduela / marco / batente para porta de 80x210cm, fixação com argamassa - somente instalação. af_08/2015_p</t>
  </si>
  <si>
    <t>Aduela / marco / batente para porta de 80x210cm, padrão popular - fornecimento e montagem. af_08/2015</t>
  </si>
  <si>
    <t>Alizar / guarnição de 5x1,5cm para porta de 80x210cm fixado com pregos, padrão popular - fornecimento e instalação. af_08/2015_p</t>
  </si>
  <si>
    <t>Composição 5</t>
  </si>
  <si>
    <t>Composição 6</t>
  </si>
  <si>
    <t>Composição 7</t>
  </si>
  <si>
    <t>Aduela / marco / batente para porta de 70x210cm, fixação com argamassa - Fornecimento e instalação. af_08/2015_p</t>
  </si>
  <si>
    <t>Alizar / guarnição de 5x1,5cm para porta de 70x210cm fixado com pregos, padrão popular - fornecimento e instalação. af_08/2015_p</t>
  </si>
  <si>
    <t>composiçao 4</t>
  </si>
  <si>
    <t>composiçao 5</t>
  </si>
  <si>
    <t>composiçao 6</t>
  </si>
  <si>
    <t>composiçao 7</t>
  </si>
  <si>
    <t>94570/SINAPI</t>
  </si>
  <si>
    <t>03536/SINAPI</t>
  </si>
  <si>
    <t>Joelho pvc, soldavel, 90 graus, 32 mm, para agua fria predial</t>
  </si>
  <si>
    <t>07140/SINAPI</t>
  </si>
  <si>
    <t>Te soldavel, pvc, 90 graus, 32 mm, para agua fria predial (nbr 5648)</t>
  </si>
  <si>
    <t>09868/SINAPI</t>
  </si>
  <si>
    <t>Tubo pvc, soldavel, dn 25 mm, agua fria (nbr-5648)</t>
  </si>
  <si>
    <t>11675/SINAPI</t>
  </si>
  <si>
    <t>Registro de esfera, pvc, com volante, vs, soldavel, dn 32 mm, com corpo dividido</t>
  </si>
  <si>
    <t>11829/SINAPI</t>
  </si>
  <si>
    <t>Torneira metalica de boia convencional para caixa d'agua, 1/2", com haste metalica e balao plastico</t>
  </si>
  <si>
    <t>00119/SINAPI</t>
  </si>
  <si>
    <t>Adesivo plastico para pvc, bisnaga com 75 gr</t>
  </si>
  <si>
    <t>00068/SINAPI</t>
  </si>
  <si>
    <t>Adaptador pvc soldavel, com flanges livres, 32 mm x 1", para caixa d' agua</t>
  </si>
  <si>
    <t>00067/SINAPI</t>
  </si>
  <si>
    <t>Adaptador pvc roscavel, com flanges e anel de vedacao, 1/2", para caixa d' agua</t>
  </si>
  <si>
    <t>09869/SINAPI</t>
  </si>
  <si>
    <t>Tubo pvc, soldavel, dn 32 mm, agua fria (nbr-5648)</t>
  </si>
  <si>
    <t>03146/SINAPI</t>
  </si>
  <si>
    <t>Fita veda rosca em rolos de 18 mm x 10 m (l x c)</t>
  </si>
  <si>
    <t>00087/SINAPI</t>
  </si>
  <si>
    <t>Adaptador pvc soldavel, longo, com flange livre, 25 mm x 3/4", para caixa d' agua</t>
  </si>
  <si>
    <t>88248/SINAPI</t>
  </si>
  <si>
    <t>Auxiliar de encanador ou bombeiro hidráulico com encargos complementares</t>
  </si>
  <si>
    <t>88267/SINAPI</t>
  </si>
  <si>
    <t>Encanador ou bombeiro hidráulico com encargos complementares</t>
  </si>
  <si>
    <t>Caixa d'agua de polietileno alta densidade, 5.000 litros, Fortlev ou similar</t>
  </si>
  <si>
    <t>06801/ORSE</t>
  </si>
  <si>
    <t>Composição 8</t>
  </si>
  <si>
    <t>Lavatório louça de canto (Deca-Izy, ref L-10117 ou similar) sem coluna, c/ sifão cromado, válvula cromada, engate cromado, exclusive torneira</t>
  </si>
  <si>
    <t>07350/ORSE</t>
  </si>
  <si>
    <t>Torneira cromada para lavatório, ESTEVES, convencional, linha Mônaco VTL 140 (1190), 1/2" ou similar</t>
  </si>
  <si>
    <t>03694/ORSE</t>
  </si>
  <si>
    <t>Tanque de mármore sintético suspenso, 22l ou equivalente, incluso sifão flexível em pvc, válvula plástica e torneira de metal cromado padrão popular - fornecimento e instalação. af_12/2013</t>
  </si>
  <si>
    <t>86929/SINAPI</t>
  </si>
  <si>
    <t>11.10</t>
  </si>
  <si>
    <t>11.11</t>
  </si>
  <si>
    <t>11.12</t>
  </si>
  <si>
    <t>Tampo de balcão em granito cinza andorinha, e=2cm</t>
  </si>
  <si>
    <t>03163/ORSE</t>
  </si>
  <si>
    <t>11.13</t>
  </si>
  <si>
    <t>Desconto fachada 1 (8 J1+2J4+1P4)</t>
  </si>
  <si>
    <t>Desconto fachada 2 (4J1+3J2)</t>
  </si>
  <si>
    <t>Desconto fachada 3 (5J1)</t>
  </si>
  <si>
    <t>Desconto fachada 4 (2J1+2J4)</t>
  </si>
  <si>
    <t>(Desconto)</t>
  </si>
  <si>
    <t>Pintura (G1, Guarda Corpo E Corrimãos)</t>
  </si>
  <si>
    <t>CAMPUS SOLEDADE</t>
  </si>
  <si>
    <t>OBRA: REFORMA SEDE PROVISÓRIA SOLEDADE</t>
  </si>
  <si>
    <t>Recuperação estrutural 1</t>
  </si>
  <si>
    <t>Recuperação estrutural 2</t>
  </si>
  <si>
    <t>Recuperação estrutural 3</t>
  </si>
  <si>
    <t xml:space="preserve"> Fornecimento e instalação de tela aço soldada nervurada CA-60, malha 15x15cm, ferro 3.4mm, painel 2x3m, (1,00kg/m²), Malha Pop Média Gerdau ou similar</t>
  </si>
  <si>
    <t>10011/ORSE</t>
  </si>
  <si>
    <t>5.5</t>
  </si>
  <si>
    <t xml:space="preserve">Tampo de balcão em granito cinza andorinha, e=2cm
</t>
  </si>
  <si>
    <t>Balcao cantina</t>
  </si>
  <si>
    <t>Area total construida</t>
  </si>
  <si>
    <t>Toldo cantina</t>
  </si>
  <si>
    <t>Fossa séptica pré-moldada, tipo oms, capacidade 100 pessoas (v=5290 litros)</t>
  </si>
  <si>
    <t>01714/ORSE</t>
  </si>
  <si>
    <t>10.6</t>
  </si>
  <si>
    <t xml:space="preserve"> Bebedouro elétrico de pressão 40 litros inox, 110v, Masterfrio ou similar</t>
  </si>
  <si>
    <t>00802/ORSE</t>
  </si>
  <si>
    <t>11.14</t>
  </si>
  <si>
    <t>92982/SINAPI</t>
  </si>
  <si>
    <t>92984/SINAPI</t>
  </si>
  <si>
    <t>91928/SINAPI</t>
  </si>
  <si>
    <t>91930/SINAPI</t>
  </si>
  <si>
    <t>91926/SINAPI</t>
  </si>
  <si>
    <t>IFPB.02E</t>
  </si>
  <si>
    <t>91940/SINAPI</t>
  </si>
  <si>
    <t>93654/SINAPI</t>
  </si>
  <si>
    <t>11432/ORSE</t>
  </si>
  <si>
    <t>93670/SINAPI</t>
  </si>
  <si>
    <t>91872/SINAPI</t>
  </si>
  <si>
    <t>93008/SINAPI</t>
  </si>
  <si>
    <t>IFPB.05E</t>
  </si>
  <si>
    <t>IFPB.30E</t>
  </si>
  <si>
    <t>LUMINARIA DE SOBREPOR TIPO TARTARUGA INCLUINDO LÂMPADA DE LED 15W</t>
  </si>
  <si>
    <t>10352/ORSE</t>
  </si>
  <si>
    <t>IFPB.09E</t>
  </si>
  <si>
    <t>PONTO DE LUZ EM TETO OU PAREDE, COM ELETRODUTOS PVC RÍGIDO EMBUTIDO 3/4 E CABO 2,5MM2, FORNECIMENTO E INSTALAÇÃO</t>
  </si>
  <si>
    <t>IFPB.10E</t>
  </si>
  <si>
    <t>PONTO INTERRUPTOR SIMPLES - 1 TECLA EMBUTIDOS, CABO 2,5MM2 COM ELETRODUTO PVC ROSCAVEL 3/4", CURVA 90G E CAIXA 4X2" COM PLACA, FORNECIMENTO E INSTALAÇÃO</t>
  </si>
  <si>
    <t>IFPB.11E</t>
  </si>
  <si>
    <t>PONTO INTERRUPTOR SIMPLES - 2 TECLAS EMBUTIDOS, CABO 2,5MM2 COM ELETRODUTO PVC ROSCAVEL 3/4", CURVA 90G E CAIXA 4X2" COM PLACA, FORNECIMENTO E INSTALAÇÃO</t>
  </si>
  <si>
    <t>IFPB.49E</t>
  </si>
  <si>
    <t>IFPB.13E</t>
  </si>
  <si>
    <t>IFPB.17E</t>
  </si>
  <si>
    <t>QUADRO DE DISTRIBUICAO DE ENERGIA EM CHAPA METALICA, DE EMBUTIR, COM PORTA, PARA 24 DISJUNTORES DIN TERMOMAGNETICOS MONOPOLARES, COM DISPOSITIVO PARA CHAVE GERAL, COM BARRAMENTO TRIFASICO E NEUTRO &gt;= 150A, FORNECIMENTO E INSTALACAO (BLOCO ADMINISTRATIVO)</t>
  </si>
  <si>
    <t>IFPB.16E</t>
  </si>
  <si>
    <t>QUADRO DE DISTRIBUICAO DE ENERGIA EM CHAPA METALICA, DE EMBUTIR, COM PORTA, PARA 16 DISJUNTORES DIN TERMOMAGNETICOS MONOPOLARES, COM DISPOSITIVO PARA CHAVE GERAL, COM BARRAMENTO TRIFASICO E NEUTRO &gt;= 100A, FORNECIMENTO E INSTALACAO (USO EM LABORATÓRIOS E CORREDORES)</t>
  </si>
  <si>
    <t>IFPB.15E</t>
  </si>
  <si>
    <t>QUADRO DE DISTRIBUICAO DE ENERGIA EM PVC  DE EMBUTIR, COM PORTA, PARA 8 DISJUNTORES DIN TERMOMAGNETICOS MONOPOLARES, SEM DISPOSITIVO PARA CHAVE GERAL, FORNECIMENTO E INSTALACAO (USO EM SALAS DE AULA)</t>
  </si>
  <si>
    <t>Unidade</t>
  </si>
  <si>
    <t>CAIXA DE PASSAGEM EM ALVENARIA 80 X 80 X 80CM (MEDIDO INTERNO-INTERNO), COM TAMPA E FUNDO DE BRITA, FORNECIMENTO E INSTALAÇÃO</t>
  </si>
  <si>
    <t>UN</t>
  </si>
  <si>
    <t>ORSE/SE 02797/O</t>
  </si>
  <si>
    <t>Cód.</t>
  </si>
  <si>
    <t>Descrição Insumo / Serviço</t>
  </si>
  <si>
    <t>Coef.</t>
  </si>
  <si>
    <t>Custo (R$)</t>
  </si>
  <si>
    <t>Custo Tot. (R$)</t>
  </si>
  <si>
    <t>Origem</t>
  </si>
  <si>
    <t>CAIXA DE PASSAGEM 80X80X62 FUNDO BRITA COM TAMPA</t>
  </si>
  <si>
    <t>SINAPI-SV</t>
  </si>
  <si>
    <t>Total Geral (R$)</t>
  </si>
  <si>
    <t>LUMINARIA DE EMBUTIR COM ALETAS, REFLETOR PARABÓLICO DE ALTO BRILHO, PARA LÂMPADAS FLUORESCENTES LED 2 X 20W, &gt;= 1.850 LM, FP= 0,92, INCLUSIVE LÂMPADAS LED</t>
  </si>
  <si>
    <t>07798/ORSE</t>
  </si>
  <si>
    <t>07514/ORSE</t>
  </si>
  <si>
    <t>Luminária de embutir com aletas, para lâmpada fluorescente, 2 x 16w, ref. C-2359, da Lustres Projeto ou similar</t>
  </si>
  <si>
    <t>ORSE-SV</t>
  </si>
  <si>
    <t>39387/SINAPI</t>
  </si>
  <si>
    <t>Lampada led tubular bivolt 18/20 w, base g13</t>
  </si>
  <si>
    <t>SINAPI-IN</t>
  </si>
  <si>
    <t>PT</t>
  </si>
  <si>
    <t>00642/ORSE</t>
  </si>
  <si>
    <t xml:space="preserve"> Ponto de luz em teto ou parede, com eletroduto pvc rígido embutido Ø 3/4"</t>
  </si>
  <si>
    <t>93147/SINAPI</t>
  </si>
  <si>
    <t>90447/SINAPI</t>
  </si>
  <si>
    <t>Rasgo em alvenaria para eletrodutos com diametros menores ou iguais a 40 mm. af_05/2015</t>
  </si>
  <si>
    <t>M</t>
  </si>
  <si>
    <t>90456/SINAPI</t>
  </si>
  <si>
    <t>Quebra em alvenaria para instalação de caixa de tomada (4x4 ou 4x2). af_05/2015</t>
  </si>
  <si>
    <t>90466/SINAPI</t>
  </si>
  <si>
    <t>Chumbamento linear em alvenaria para ramais/distribuição com diâmetros menores ou iguais a 40 mm. af_05/2015</t>
  </si>
  <si>
    <t>ELETRODUTO RÍGIDO ROSCÁVEL, PVC, DN 25 MM (3/4"), PARA CIRCUITOS TERMI</t>
  </si>
  <si>
    <t>CABO DE COBRE FLEXÍVEL ISOLADO, 2,5 MM², ANTI-CHAMA 450/750 V, PARA CIRCUITOS TERMINAIS - FORNECIMENTO E INSTALAÇÃO. AF_12/2015</t>
  </si>
  <si>
    <t>Caixa retangular 4" x 2" média (1,30 m do piso), pvc, instalada em parede - fornecimento e instalação. af_12/2015</t>
  </si>
  <si>
    <t>91953/SINAPI</t>
  </si>
  <si>
    <t>INTERRUPTOR SIMPLES (1 MÓDULO), 10A/250V, INCLUINDO SUPORTE E PLACA</t>
  </si>
  <si>
    <t>91890/SINAPI</t>
  </si>
  <si>
    <t xml:space="preserve"> Curva 90 graus para eletroduto, pvc, roscável, dn 25 mm (3/4"), para circuitos terminais, instalada em forro - fornecimento e instalação. af_12/2015</t>
  </si>
  <si>
    <t>INTERRUPTOR SIMPLES (2 MÓDULOS), 10A/250V, INCLUINDO SUPORTE E PLACA</t>
  </si>
  <si>
    <t>PONTO TOMADA BIPOLAR 2P + T 10A/250V, CABO 2,5MM2 COM ELETRODUTO PVC ROSCAVEL 3/4", CURVA 90G E CAIXA 4X2" COM PLACA, FORNECIMENTO E INSTALAÇÃO</t>
  </si>
  <si>
    <t>93143/SINAPI</t>
  </si>
  <si>
    <t>91997/SINAPI</t>
  </si>
  <si>
    <t>Tomada média de embutir (1 módulo), 2p+t 20 a, incluindo suporte e placa - fornecimento e instalação. af_12/2015</t>
  </si>
  <si>
    <t>SINAPI 84402</t>
  </si>
  <si>
    <t>QUADRO DE DISTRIBUICAO DE ENERGIA P/ 6/8 DISJUNTORES TERMOMAGNETICOS MONOPOLARES SEM BARRAMENTO, DE EMBUTIR, EM CHAPA METALICA - FORNECIMENTO E INSTALACAO</t>
  </si>
  <si>
    <t>SINAPI 83463</t>
  </si>
  <si>
    <t>QUADRO DE DISTRIBUICAO DE ENERGIA EM CHAPA DE ACO GALVANIZADO, PARA 12/16 DISJUNTORES TERMOMAGNETICOS MONOPOLARES, COM BARRAMENTO TRIFASICO E NEUTRO - FORNECIMENTO E INSTALACAO</t>
  </si>
  <si>
    <t>SINAPI 741315</t>
  </si>
  <si>
    <t>74131/005</t>
  </si>
  <si>
    <t>Quadro de distribuicao de energia de embutir, em chapa metalica, para 18/24 disjuntores termomagneticos monopolares, com barramento trifasico e neutro, fornecimento e instalacao</t>
  </si>
  <si>
    <t xml:space="preserve">10352/ORSE </t>
  </si>
  <si>
    <t xml:space="preserve">  Luminária tipo balizador para ambiente aberto, corpo em alumínio fundido pintado, difusor em vidro frisado temperado, ref. EX02-S, da Lumicenter ou simiular (tipo tartaruga)</t>
  </si>
  <si>
    <t>38194/SINAPI</t>
  </si>
  <si>
    <t>Lampada led 15w bivolt branca, formato tradicional (base e27)</t>
  </si>
  <si>
    <t>92002/SINAPI</t>
  </si>
  <si>
    <t>PONTO TOMADA BIPOLAR 2P + T 10A/250V (DUPLA), CABO 2,5MM2 COM ELETRODUTO PVC ROSCAVEL 3/4", CURVA 90G E CAIXA 4X2" COM PLACA, FORNECIMENTO E INSTALAÇÃO</t>
  </si>
  <si>
    <t>120 Dias</t>
  </si>
  <si>
    <t>150 Dias</t>
  </si>
  <si>
    <t>Placa de obra em chapa de aco galvanizado</t>
  </si>
  <si>
    <t>1.9</t>
  </si>
  <si>
    <t>74209/001/SINAPI</t>
  </si>
  <si>
    <t>CREA</t>
  </si>
  <si>
    <t>ART`s (Execução)</t>
  </si>
  <si>
    <t>97625/SINAPI</t>
  </si>
  <si>
    <t>Demolição de piso de alta resistência</t>
  </si>
  <si>
    <t>03240/ORSE</t>
  </si>
  <si>
    <t>Porta De Giro, Com Uma Folha Móvel, Conforme Especificações Em Projeto, Itens Inclusos: Dobradiças, Montagem E Instalação Do Batente, Fechadura Com Execução Do Furo - Fornecimento E Instalação. (P01)</t>
  </si>
  <si>
    <t>00004987/SINAPI</t>
  </si>
  <si>
    <t>00004992/SINAPI</t>
  </si>
  <si>
    <t>Porta em madeira compensada (canela), lisa, semi-ôca, 0.90 x 2.10 m, para sanitário de deficiente físico (inclusive batente, ferragens, fechadura, suporte e chapa de alumínio e=1mm) - Rev 03</t>
  </si>
  <si>
    <t>Barra de apoio, reta, fixa, em aço inox, l=70cm, d=1 1/2", Jackwal ou similar</t>
  </si>
  <si>
    <t>12133/ORSE</t>
  </si>
  <si>
    <t xml:space="preserve"> Barra de apoio, reta, fixa, em aço inox, l=40cm, d=1 1/2", Jackwal ou similar</t>
  </si>
  <si>
    <t>12122/ORSE</t>
  </si>
  <si>
    <t xml:space="preserve"> Barra de apoio, para lavatório,fixa, constituida de duas barras laterais em "U", em aço inox, d=1 1/4", Jackwal ou similar</t>
  </si>
  <si>
    <t>12128/ORSE</t>
  </si>
  <si>
    <t>74125/2/SINAPI</t>
  </si>
  <si>
    <t>SABONETEIRA PLASTICA TIPO DISPENSER PARA SABONETE LIQUIDO COM RESERVATORIO 800 A 1500 ML, INCLUSO FIXAÇÃO. AF_10/2016</t>
  </si>
  <si>
    <t>95547/SINAPI</t>
  </si>
  <si>
    <t>Preparo de superfície com lixamento e aplicação de 01 demão de fundo preparador</t>
  </si>
  <si>
    <t>16.0</t>
  </si>
  <si>
    <t>16.1</t>
  </si>
  <si>
    <t>ADMINISTRAÇÃO DE OBRA</t>
  </si>
  <si>
    <t>Administração local</t>
  </si>
  <si>
    <t>Composição</t>
  </si>
  <si>
    <t>85333</t>
  </si>
  <si>
    <t>SERVENTE COM ENCARGOS COMPLEMENTARES</t>
  </si>
  <si>
    <t>73964/6</t>
  </si>
  <si>
    <t>ELETRICISTA COM ENCARGOS COMPLEMENTARES</t>
  </si>
  <si>
    <t>88264/SINAPI</t>
  </si>
  <si>
    <t>kg</t>
  </si>
  <si>
    <t>PISO EM CERAMICA ESMALTADA EXTRA, PEI MAIOR OU IGUAL A 4, FORMATO MENOR OU 
IGUAL A 2025 CM2</t>
  </si>
  <si>
    <t>1287/SINAPI</t>
  </si>
  <si>
    <t>ARGAMASSA COLANTE AC I PARA CERAMICAS</t>
  </si>
  <si>
    <t>00001381/SINAPI</t>
  </si>
  <si>
    <t>REJUNTE BRANCO, CIMENTICIO</t>
  </si>
  <si>
    <t>00034356/SINAPI</t>
  </si>
  <si>
    <t>00000533/SINAPI</t>
  </si>
  <si>
    <t>REVESTIMENTO EM CERAMICA ESMALTADA COMERCIAL, PEI MENOR OU IGUAL A 3, FORMATO MENOR OU IGUAL A 2025 CM2</t>
  </si>
  <si>
    <t>COMPOSIÇÃO</t>
  </si>
  <si>
    <t xml:space="preserve">Revestimento Cerâmico para piso 34x34 (conforme det. proj. arquitetura), inc.rejunte flexível </t>
  </si>
  <si>
    <t xml:space="preserve">Revestimento cerâmico para parede 34x34 (conforme det. proj. arquitetura), inc.rejunte flexível </t>
  </si>
  <si>
    <t>86888</t>
  </si>
  <si>
    <t>6138</t>
  </si>
  <si>
    <t>Bacia sanitária com caixa acoplada para PCD inclusive assento, conforme projeto de arquitetura</t>
  </si>
  <si>
    <t>REFERÊNCIA: JANEIRO 2018 ( DESONERADO )</t>
  </si>
  <si>
    <t>04711/ORSE</t>
  </si>
  <si>
    <t>Telha cerâmica tipo canal comum, comp=50cm, 26 un/m² (Itabaiana ou similar)</t>
  </si>
  <si>
    <t>00278/ORSE</t>
  </si>
  <si>
    <t>88262/SINAPI</t>
  </si>
  <si>
    <t>72085/SINAPI</t>
  </si>
  <si>
    <t>72086/SINAPI</t>
  </si>
  <si>
    <t>Custo mens. (R$)</t>
  </si>
  <si>
    <t>Custo un (R$)</t>
  </si>
  <si>
    <t>Demolição De Alvenaria Para Qualquer Tipo De Bloco, De Forma Mecanizada, Sem Reaproveitamento. Af_12/2017</t>
  </si>
  <si>
    <t>Comp</t>
  </si>
  <si>
    <t>Larg</t>
  </si>
  <si>
    <t xml:space="preserve">Revestimento cerâmico para parede 34x34 (conforme det. proj. arquitetura), inc.rejunte flexível  </t>
  </si>
  <si>
    <t>Revisão Em Cobertura Com Telha Ceramica Tipo Canal Comum, Itabaiana Ou Similar, Com Reposição De 50% Do Material</t>
  </si>
  <si>
    <t>Porta De Giro, Com Uma Folha Móvel, Conforme Especificações Em Projeto, Itens Inclusos: Dobradiças, Montagem E Instalação Do Batente, Fechadura Com Execução Do Furo - Fornecimento E Instalação. (P02)</t>
  </si>
  <si>
    <t>Porta De Giro, Com Duas Folhas Móveis, Conforme Especificações Em Projeto, Itens Inclusos: Dobradiças, Montagem E Instalação Do Batente, Fechadura Com Execução Do Furo - Fornecimento E Instalação. (P04)</t>
  </si>
  <si>
    <t>Porta De Giro, Com Uma Folha Móvel, Conforme Especificações Em Projeto, Itens Inclusos: Dobradiças, Montagem E Instalação Do Batente, Fechadura Com Execução Do Furo - Fornecimento E Instalação. (P05)</t>
  </si>
  <si>
    <t>Janela De Alumínio De Correr, 2 Folhas, Fixação Com Parafuso Sobre Contramarco, Com Vidros Padronizada. Af_07/2016</t>
  </si>
  <si>
    <t>Forro Em Placas De Gesso, Para Ambientes Residenciais. Af_05/2017_P</t>
  </si>
  <si>
    <t>Cabo De Cobre Flexível Isolado, 16 Mm², Anti-Chama 0,6/1,0 Kv, Para Distribuição - Fornecimento E Instalação. Af_12/2015</t>
  </si>
  <si>
    <t>Cabo De Cobre Flexível Isolado, 25 Mm², Anti-Chama 0,6/1,0 Kv, Para Distribuição - Fornecimento E Instalação. Af_12/2015</t>
  </si>
  <si>
    <t>Cabo De Cobre Flexível Isolado, 4 Mm², Anti-Chama 450/750 V, Para Circuitos Terminais - Fornecimento E Instalação. Af_12/2015</t>
  </si>
  <si>
    <t>Cabo De Cobre Flexível Isolado, 6 Mm², Anti-Chama 450/750 V, Para Circuitos Terminais - Fornecimento E Instalação. Af_12/2015</t>
  </si>
  <si>
    <t>Cabo De Cobre Flexívelisolado, 2,5Mm², Anti-Chama 450/750 V, Para Circuitos Terminais - Fornecimento E Instalação.</t>
  </si>
  <si>
    <t>Caixa De Passagem 80X80X62 Cm (Medidas Internas) Fundo Brita Com Tampa</t>
  </si>
  <si>
    <t>Caixa Retangular 4" X 2" Média (1,30 M Do Piso), Pvc, Instalada Em Parede - Fornecimento E Instalação. Af_12/2015</t>
  </si>
  <si>
    <t>Disjuntor Monopolar Tipo Din, Corrente Nominal De 16A - Fornecimento E Instalação. Af_04/2016</t>
  </si>
  <si>
    <t>Disjuntor Tripolar 90 A, Padrão Din ( Linha Branca ), Ref.:Siemens 3Vt1710- 2Dc36-0Aa0 Ou Similar.</t>
  </si>
  <si>
    <t>Disjuntor Tripolar Tipo Din, Corrente Nominal De 25A - Fornecimento E Instalação. Af_04/2016</t>
  </si>
  <si>
    <t>Eletroduto Rígido Roscável, Pvc, Dn 32 Mm (1"), Para Circuitos Terminais, Instalado Em Parede - Fornecimento E Instalação. Af_12/2015</t>
  </si>
  <si>
    <t>Eletroduto Rígido Roscável, Pvc, Dn 60 Mm (1 1/2") - Fornecimento E Instalação. Af_12/2015</t>
  </si>
  <si>
    <t>Luminaria De Embutir Com Aletas, Refletor Parabólico De Alto Brilho, Para Lâmpadas Fluorescentes Led 2 X 20W, Maior Que 1.850 Lm, Fp= 0,92, Inclusive Lâmpadas Led</t>
  </si>
  <si>
    <t>Luminaria De Sobrepor Tipo Tartaruga Incluindo Lâmpada De Led 15W</t>
  </si>
  <si>
    <t>Luminária Tipo Spot De Embutir Com Lâmpada Led 15W</t>
  </si>
  <si>
    <t>Ponto De Luz Em Teto Ou Parede, Com Eletrodutos Pvc Rígido Embutido 3/4 E Cabo 2,5Mm2, Fornecimento E Instalação</t>
  </si>
  <si>
    <t>Ponto Interruptor Simples - 1 Tecla Embutidos, Cabo 2,5Mm2 Com Eletroduto Pvc Roscavel 3/4", Curva 90G E Caixa 4X2" Com Placa, Fornecimento E Instalação</t>
  </si>
  <si>
    <t>Ponto Interruptor Simples - 2 Teclas Embutidos, Cabo 2,5Mm2 Com Eletroduto Pvc Roscavel 3/4", Curva 90G E Caixa 4X2" Com Placa, Fornecimento E Instalação</t>
  </si>
  <si>
    <t>Ponto Tomada Bipolar 2P + T 10A/250V (Dupla), Fio 2,5Mm Com Eletroduto Pvc Roscavel 3/4", Curva 90G E Caixa 4X2" Com Placa, Inclusive Bucha E Arruela, Fornecimento E Instalação</t>
  </si>
  <si>
    <t>Ponto Tomada Bipolar 2P + T 10A/250V, Fio 2,5Mm Com Eletroduto Pvc Roscavel 3/4", Curva 90G E Caixa 4X2" Com Placa, Inclusive Bucha E Arruela, Fornecimento E Instalação</t>
  </si>
  <si>
    <t>Quadro De Distribuicao De Energia Em Chapa Metalica, De Embutir, Com Porta, Para 24 Disjuntores Din Termomagneticos Monopolares, Com Dispositivo Para Chave Geral, Com Barramento Trifasico E Neutro &gt;= 150A, Fornecimento E Instalacao (Bloco Administrativo)</t>
  </si>
  <si>
    <t>Quadro De Distribuicao De Energia Em Chapa Metalica, De Embutir, Com Porta, Para 16 Disjuntores Din Termomagneticos Monopolares, Com Dispositivo Para Chave Geral, Com Barramento Trifasico E Neutro &gt;= 100A, Fornecimento E Instalacao (Uso Em Laboratórios E Corredores)</t>
  </si>
  <si>
    <t>Quadro De Distribuicao De Energia Em Pvc  De Embutir, Com Porta, Para 8 Disjuntores Din Termomagneticos Monopolares, Sem Dispositivo Para Chave Geral, Fornecimento E Instalacao (Uso Em Salas De Aula)</t>
  </si>
  <si>
    <t>Extintor De Água Pressurizada Capacidade 10 Litros, Instalado</t>
  </si>
  <si>
    <t>Extintor Incendio Tp Po Quimico 6Kg - Fornecimento E Instalacao</t>
  </si>
  <si>
    <t>Placa De Sinalizacao De Seguranca Contra Incendio, Fotoluminescente, Retangular, *12 X 40* Cm, Em Pvc *2* Mm Anti-Chamas (Simbolos, Cores E Pictogramas Conforme Nbr 13434)</t>
  </si>
  <si>
    <t>Piso tátil direcional e/ou alerta, em borracha, p/deficientes visuais, dimensões 25x25cm, aplicado, rejuntado, exclusive regularização de base</t>
  </si>
  <si>
    <t>16.2</t>
  </si>
  <si>
    <t>16.3</t>
  </si>
  <si>
    <t>16.4</t>
  </si>
  <si>
    <t>17.0</t>
  </si>
  <si>
    <t>17.1</t>
  </si>
  <si>
    <t>ORÇAMENTO: OBRA: REFORMA DA NOVA SEDE PROVISÓRIA DO CAMPUS SOLEDADE</t>
  </si>
  <si>
    <r>
      <t xml:space="preserve">Porta De Giro, Com Uma Folha Móvel, Núcleo sarrafeado, Conforme Especificações Em Projeto, Itens Inclusos: Dobradiças, Montagem E Instalação Do Batente, Fechadura Com Execução Do Furo - Fornecimento E Instalação. (P01) </t>
    </r>
    <r>
      <rPr>
        <b/>
        <sz val="10"/>
        <rFont val="Times New Roman"/>
        <family val="1"/>
      </rPr>
      <t>0,9x2,10</t>
    </r>
  </si>
  <si>
    <r>
      <t xml:space="preserve">Porta De Giro, Com Uma Folha Móvel, Núcleo sarrafeado, Conforme Especificações Em Projeto, Itens Inclusos: Dobradiças, Montagem E Instalação Do Batente, Fechadura Com Execução Do Furo - Fornecimento E Instalação. (P02) </t>
    </r>
    <r>
      <rPr>
        <b/>
        <sz val="10"/>
        <rFont val="Times New Roman"/>
        <family val="1"/>
      </rPr>
      <t xml:space="preserve">(0,8x2,10) </t>
    </r>
  </si>
  <si>
    <r>
      <t xml:space="preserve">Porta De Giro, Com Duas Folhas Móveis, Núcleo Sarrafeado, Conforme Especificações Em Projeto, Itens Inclusos: Dobradiças, Montagem E Instalação Do Batente, Fechadura Com Execução Do Furo - Fornecimento E Instalação. (P04) </t>
    </r>
    <r>
      <rPr>
        <b/>
        <sz val="10"/>
        <rFont val="Times New Roman"/>
        <family val="1"/>
      </rPr>
      <t>(1,9x2,10)</t>
    </r>
  </si>
  <si>
    <r>
      <t>Porta De Giro, Com Uma Folha Móvel, Núcleo Sarrafeado, Conforme Especificações Em Projeto, Itens Inclusos: Dobradiças, Montagem E Instalação Do Batente, Fechadura Com Execução Do Furo - Fornecimento E Instalação. (P05)</t>
    </r>
    <r>
      <rPr>
        <b/>
        <sz val="10"/>
        <rFont val="Times New Roman"/>
        <family val="1"/>
      </rPr>
      <t xml:space="preserve"> (0,7x2,10)</t>
    </r>
  </si>
  <si>
    <t>Porta De Madeira, Folha Media (Nbr 15930) De 90 X 210 Cm, E = 35 Mm, Nucleo Sarrafeado, Capa Lisa Em Hdf, Acabamento Em Laminado Natural Para Verniz</t>
  </si>
  <si>
    <t>Porta De Madeira, Folha Media (Nbr 15930) De 80 X 210 Cm, E = 35 Mm, Nucleo Sarrafeado, Capa Lisa Em Hdf, Acabamento Em Laminado Natural Para Verniz</t>
  </si>
  <si>
    <t>Porta De Madeira, Folha Media (Nbr 15930) De 70 X 210 Cm, E = 35 Mm, Nucleo Sarrafeado, Capa Lisa Em Hdf, Acabamento Em Laminado Natural Para Verniz</t>
  </si>
  <si>
    <t>Encanador Ou Bombeiro Hidráulico Com Encargos Complementares</t>
  </si>
  <si>
    <t>Servente Com Encargos Complementares</t>
  </si>
  <si>
    <t>Vaso Sanitário Sifonado Com Caixa Acoplada Louça Branca - Padrão Médio - Fornecimento E Instalação. Af_12/2013</t>
  </si>
  <si>
    <t>Parafuso Niquelado Com Acabamento Cromado Para Fixar Peca Sanitaria, Inclui Porca Cega, Arruela E Bucha De Nylon Tamanho S-10</t>
  </si>
  <si>
    <t>Vedacao Pvc, 100 Mm, Para Saida Vaso Sanitario</t>
  </si>
  <si>
    <t>Bacia Sanitaria (Vaso) Convencional Para Pcd Sem Furo Frontal, De Louca Branca, Sem Assento</t>
  </si>
  <si>
    <t>Rejunte Epoxi Branco</t>
  </si>
  <si>
    <t>Assento Sanitario De Plastico, Tipo Convencional</t>
  </si>
  <si>
    <t>Carpinteiro De Formas Com Encargos Complementares</t>
  </si>
  <si>
    <t>Limpeza (Lavagem) De Telhas</t>
  </si>
  <si>
    <t>Recolocacao De Ripas Em Madeiramento De Telhado, Considerando Reaproveitamento De Material</t>
  </si>
  <si>
    <t>Recolocacao De Madeiramento Do Telhado - Caibros, Considerando Reaproveitamento De Material</t>
  </si>
  <si>
    <t>Mestre De Obras Com Encargos Complementares</t>
  </si>
  <si>
    <t>Vigia Noturno Com Encargos Complementares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</si>
</sst>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00000_);_(* \(#,##0.0000000\);_(* &quot;-&quot;??_);_(@_)"/>
    <numFmt numFmtId="166" formatCode="000000"/>
    <numFmt numFmtId="167" formatCode="0.000"/>
    <numFmt numFmtId="168" formatCode="_(&quot;R$ &quot;* #,##0.00_);_(&quot;R$ &quot;* \(#,##0.00\);_(&quot;R$ &quot;* &quot;-&quot;??_);_(@_)"/>
    <numFmt numFmtId="169" formatCode="0.0"/>
    <numFmt numFmtId="170" formatCode="_-&quot;R$&quot;\ * #,##0.0000_-;\-&quot;R$&quot;\ * #,##0.0000_-;_-&quot;R$&quot;\ 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ndalus"/>
      <family val="1"/>
    </font>
    <font>
      <sz val="11"/>
      <name val="Andalus"/>
      <family val="1"/>
    </font>
    <font>
      <b/>
      <sz val="10"/>
      <name val="Andalus"/>
      <family val="1"/>
    </font>
    <font>
      <sz val="10"/>
      <name val="Andalus"/>
      <family val="1"/>
    </font>
    <font>
      <b/>
      <sz val="10"/>
      <color rgb="FFFF0000"/>
      <name val="Andalus"/>
      <family val="1"/>
    </font>
    <font>
      <sz val="10"/>
      <color theme="1"/>
      <name val="Andalus"/>
      <family val="1"/>
    </font>
    <font>
      <b/>
      <sz val="9"/>
      <name val="Arial"/>
      <family val="2"/>
    </font>
    <font>
      <sz val="11"/>
      <color theme="1"/>
      <name val="Andalus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omic Sans MS"/>
      <family val="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omic Sans MS"/>
      <family val="4"/>
    </font>
    <font>
      <b/>
      <sz val="8"/>
      <color indexed="8"/>
      <name val="Comic Sans MS"/>
      <family val="4"/>
    </font>
    <font>
      <b/>
      <sz val="8"/>
      <name val="Comic Sans MS"/>
      <family val="4"/>
    </font>
    <font>
      <sz val="8"/>
      <name val="Comic Sans MS"/>
      <family val="4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41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41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0" borderId="0"/>
  </cellStyleXfs>
  <cellXfs count="307">
    <xf numFmtId="0" fontId="0" fillId="0" borderId="0" xfId="0"/>
    <xf numFmtId="0" fontId="4" fillId="3" borderId="1" xfId="0" applyFont="1" applyFill="1" applyBorder="1"/>
    <xf numFmtId="4" fontId="3" fillId="3" borderId="1" xfId="0" applyNumberFormat="1" applyFont="1" applyFill="1" applyBorder="1" applyAlignment="1">
      <alignment horizontal="center" vertical="center"/>
    </xf>
    <xf numFmtId="4" fontId="4" fillId="2" borderId="1" xfId="4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>
      <alignment wrapText="1"/>
    </xf>
    <xf numFmtId="166" fontId="4" fillId="4" borderId="1" xfId="0" applyNumberFormat="1" applyFont="1" applyFill="1" applyBorder="1" applyAlignment="1" applyProtection="1">
      <alignment horizontal="center" vertical="center"/>
      <protection locked="0"/>
    </xf>
    <xf numFmtId="0" fontId="4" fillId="6" borderId="1" xfId="3" applyFont="1" applyFill="1" applyBorder="1" applyAlignment="1">
      <alignment horizontal="left" vertical="center"/>
    </xf>
    <xf numFmtId="0" fontId="4" fillId="4" borderId="1" xfId="0" applyFont="1" applyFill="1" applyBorder="1" applyAlignment="1" applyProtection="1">
      <alignment horizontal="center" vertical="center"/>
    </xf>
    <xf numFmtId="4" fontId="4" fillId="4" borderId="1" xfId="4" applyNumberFormat="1" applyFont="1" applyFill="1" applyBorder="1" applyAlignment="1" applyProtection="1">
      <alignment horizontal="center" vertical="center"/>
    </xf>
    <xf numFmtId="0" fontId="4" fillId="4" borderId="1" xfId="3" applyNumberFormat="1" applyFont="1" applyFill="1" applyBorder="1" applyAlignment="1">
      <alignment horizontal="center" vertical="center"/>
    </xf>
    <xf numFmtId="0" fontId="4" fillId="4" borderId="1" xfId="3" applyFont="1" applyFill="1" applyBorder="1" applyAlignment="1">
      <alignment horizontal="left" vertical="center"/>
    </xf>
    <xf numFmtId="4" fontId="3" fillId="4" borderId="1" xfId="3" applyNumberFormat="1" applyFont="1" applyFill="1" applyBorder="1" applyAlignment="1">
      <alignment horizontal="center" vertical="center"/>
    </xf>
    <xf numFmtId="4" fontId="4" fillId="4" borderId="1" xfId="1" applyNumberFormat="1" applyFont="1" applyFill="1" applyBorder="1" applyAlignment="1" applyProtection="1">
      <alignment horizontal="center" vertical="center"/>
    </xf>
    <xf numFmtId="0" fontId="3" fillId="0" borderId="1" xfId="3" applyFont="1" applyFill="1" applyBorder="1" applyAlignment="1">
      <alignment horizontal="left" vertical="center"/>
    </xf>
    <xf numFmtId="1" fontId="4" fillId="4" borderId="1" xfId="0" applyNumberFormat="1" applyFont="1" applyFill="1" applyBorder="1" applyAlignment="1" applyProtection="1">
      <alignment horizontal="center" vertical="center"/>
      <protection locked="0"/>
    </xf>
    <xf numFmtId="44" fontId="4" fillId="4" borderId="1" xfId="4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4" fontId="3" fillId="0" borderId="1" xfId="4" applyNumberFormat="1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44" fontId="0" fillId="0" borderId="1" xfId="7" applyFont="1" applyBorder="1"/>
    <xf numFmtId="0" fontId="4" fillId="2" borderId="1" xfId="0" applyFont="1" applyFill="1" applyBorder="1" applyAlignment="1">
      <alignment horizontal="center" vertical="center"/>
    </xf>
    <xf numFmtId="44" fontId="4" fillId="2" borderId="1" xfId="4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left" vertical="center"/>
    </xf>
    <xf numFmtId="1" fontId="7" fillId="4" borderId="1" xfId="0" applyNumberFormat="1" applyFont="1" applyFill="1" applyBorder="1" applyAlignment="1" applyProtection="1">
      <alignment horizontal="center" vertical="center"/>
      <protection locked="0"/>
    </xf>
    <xf numFmtId="1" fontId="7" fillId="0" borderId="1" xfId="0" applyNumberFormat="1" applyFont="1" applyFill="1" applyBorder="1" applyAlignment="1" applyProtection="1">
      <alignment horizontal="center" vertical="center"/>
      <protection locked="0"/>
    </xf>
    <xf numFmtId="2" fontId="7" fillId="0" borderId="1" xfId="0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2" fontId="8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/>
    <xf numFmtId="2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2" fontId="0" fillId="0" borderId="10" xfId="0" applyNumberFormat="1" applyBorder="1" applyAlignment="1">
      <alignment horizontal="left"/>
    </xf>
    <xf numFmtId="2" fontId="0" fillId="0" borderId="11" xfId="0" applyNumberFormat="1" applyBorder="1" applyAlignment="1">
      <alignment horizontal="left"/>
    </xf>
    <xf numFmtId="2" fontId="0" fillId="0" borderId="12" xfId="0" applyNumberFormat="1" applyBorder="1" applyAlignment="1">
      <alignment horizontal="left"/>
    </xf>
    <xf numFmtId="0" fontId="15" fillId="7" borderId="13" xfId="0" applyFont="1" applyFill="1" applyBorder="1" applyAlignment="1">
      <alignment horizontal="center" vertical="center"/>
    </xf>
    <xf numFmtId="43" fontId="15" fillId="7" borderId="14" xfId="1" applyFont="1" applyFill="1" applyBorder="1" applyAlignment="1">
      <alignment horizontal="center" vertical="center"/>
    </xf>
    <xf numFmtId="4" fontId="15" fillId="7" borderId="14" xfId="1" applyNumberFormat="1" applyFont="1" applyFill="1" applyBorder="1" applyAlignment="1">
      <alignment horizontal="center" vertical="center"/>
    </xf>
    <xf numFmtId="43" fontId="15" fillId="7" borderId="15" xfId="1" applyFont="1" applyFill="1" applyBorder="1" applyAlignment="1">
      <alignment horizontal="center" vertical="center"/>
    </xf>
    <xf numFmtId="0" fontId="0" fillId="0" borderId="16" xfId="0" applyNumberFormat="1" applyBorder="1" applyAlignment="1">
      <alignment horizontal="center"/>
    </xf>
    <xf numFmtId="2" fontId="0" fillId="0" borderId="1" xfId="0" applyNumberFormat="1" applyBorder="1"/>
    <xf numFmtId="43" fontId="0" fillId="0" borderId="1" xfId="0" applyNumberFormat="1" applyBorder="1" applyAlignment="1">
      <alignment horizontal="center"/>
    </xf>
    <xf numFmtId="0" fontId="0" fillId="0" borderId="16" xfId="0" applyNumberFormat="1" applyBorder="1" applyAlignment="1">
      <alignment horizontal="center" wrapText="1"/>
    </xf>
    <xf numFmtId="0" fontId="16" fillId="7" borderId="16" xfId="0" applyFont="1" applyFill="1" applyBorder="1"/>
    <xf numFmtId="0" fontId="17" fillId="7" borderId="1" xfId="0" applyFont="1" applyFill="1" applyBorder="1"/>
    <xf numFmtId="43" fontId="17" fillId="7" borderId="1" xfId="0" applyNumberFormat="1" applyFont="1" applyFill="1" applyBorder="1" applyAlignment="1">
      <alignment horizontal="center"/>
    </xf>
    <xf numFmtId="0" fontId="17" fillId="7" borderId="20" xfId="0" applyFont="1" applyFill="1" applyBorder="1" applyAlignment="1"/>
    <xf numFmtId="2" fontId="17" fillId="7" borderId="23" xfId="0" applyNumberFormat="1" applyFont="1" applyFill="1" applyBorder="1"/>
    <xf numFmtId="0" fontId="17" fillId="7" borderId="23" xfId="0" applyFont="1" applyFill="1" applyBorder="1"/>
    <xf numFmtId="0" fontId="20" fillId="7" borderId="23" xfId="0" applyFont="1" applyFill="1" applyBorder="1" applyAlignment="1">
      <alignment horizontal="center"/>
    </xf>
    <xf numFmtId="0" fontId="20" fillId="7" borderId="22" xfId="0" applyFont="1" applyFill="1" applyBorder="1" applyAlignment="1">
      <alignment horizontal="center"/>
    </xf>
    <xf numFmtId="0" fontId="20" fillId="7" borderId="32" xfId="0" applyFont="1" applyFill="1" applyBorder="1" applyAlignment="1">
      <alignment horizontal="center"/>
    </xf>
    <xf numFmtId="0" fontId="20" fillId="8" borderId="13" xfId="3" quotePrefix="1" applyNumberFormat="1" applyFont="1" applyFill="1" applyBorder="1" applyAlignment="1">
      <alignment horizontal="center" vertical="center"/>
    </xf>
    <xf numFmtId="2" fontId="0" fillId="0" borderId="14" xfId="0" applyNumberFormat="1" applyBorder="1"/>
    <xf numFmtId="10" fontId="21" fillId="8" borderId="14" xfId="2" applyNumberFormat="1" applyFont="1" applyFill="1" applyBorder="1" applyAlignment="1">
      <alignment horizontal="right"/>
    </xf>
    <xf numFmtId="10" fontId="21" fillId="0" borderId="14" xfId="2" applyNumberFormat="1" applyFont="1" applyFill="1" applyBorder="1" applyAlignment="1">
      <alignment horizontal="right"/>
    </xf>
    <xf numFmtId="0" fontId="21" fillId="0" borderId="34" xfId="2" applyNumberFormat="1" applyFont="1" applyFill="1" applyBorder="1" applyAlignment="1">
      <alignment horizontal="right"/>
    </xf>
    <xf numFmtId="0" fontId="20" fillId="8" borderId="16" xfId="3" quotePrefix="1" applyNumberFormat="1" applyFont="1" applyFill="1" applyBorder="1" applyAlignment="1">
      <alignment horizontal="center" vertical="center"/>
    </xf>
    <xf numFmtId="10" fontId="21" fillId="8" borderId="1" xfId="2" applyNumberFormat="1" applyFont="1" applyFill="1" applyBorder="1" applyAlignment="1">
      <alignment horizontal="right"/>
    </xf>
    <xf numFmtId="10" fontId="21" fillId="0" borderId="1" xfId="2" applyNumberFormat="1" applyFont="1" applyFill="1" applyBorder="1" applyAlignment="1">
      <alignment horizontal="right"/>
    </xf>
    <xf numFmtId="10" fontId="21" fillId="0" borderId="34" xfId="2" applyNumberFormat="1" applyFont="1" applyFill="1" applyBorder="1" applyAlignment="1">
      <alignment horizontal="right"/>
    </xf>
    <xf numFmtId="0" fontId="15" fillId="7" borderId="26" xfId="0" applyFont="1" applyFill="1" applyBorder="1" applyAlignment="1">
      <alignment horizontal="center" vertical="center"/>
    </xf>
    <xf numFmtId="0" fontId="20" fillId="7" borderId="27" xfId="0" applyFont="1" applyFill="1" applyBorder="1"/>
    <xf numFmtId="10" fontId="20" fillId="7" borderId="27" xfId="2" applyNumberFormat="1" applyFont="1" applyFill="1" applyBorder="1" applyAlignment="1">
      <alignment horizontal="center" vertical="center"/>
    </xf>
    <xf numFmtId="10" fontId="20" fillId="7" borderId="27" xfId="2" applyNumberFormat="1" applyFont="1" applyFill="1" applyBorder="1" applyAlignment="1">
      <alignment horizontal="center"/>
    </xf>
    <xf numFmtId="10" fontId="20" fillId="7" borderId="29" xfId="2" applyNumberFormat="1" applyFont="1" applyFill="1" applyBorder="1" applyAlignment="1">
      <alignment horizontal="center"/>
    </xf>
    <xf numFmtId="0" fontId="21" fillId="7" borderId="20" xfId="0" applyFont="1" applyFill="1" applyBorder="1" applyAlignment="1">
      <alignment horizontal="center" vertical="center"/>
    </xf>
    <xf numFmtId="0" fontId="20" fillId="7" borderId="23" xfId="0" applyFont="1" applyFill="1" applyBorder="1"/>
    <xf numFmtId="43" fontId="20" fillId="7" borderId="23" xfId="1" applyFont="1" applyFill="1" applyBorder="1" applyAlignment="1">
      <alignment horizontal="center" vertical="center"/>
    </xf>
    <xf numFmtId="4" fontId="20" fillId="7" borderId="23" xfId="1" applyNumberFormat="1" applyFont="1" applyFill="1" applyBorder="1" applyAlignment="1">
      <alignment horizontal="center"/>
    </xf>
    <xf numFmtId="43" fontId="20" fillId="7" borderId="21" xfId="1" applyFont="1" applyFill="1" applyBorder="1" applyAlignment="1">
      <alignment horizontal="right"/>
    </xf>
    <xf numFmtId="10" fontId="20" fillId="7" borderId="23" xfId="2" applyNumberFormat="1" applyFont="1" applyFill="1" applyBorder="1" applyAlignment="1">
      <alignment horizontal="center"/>
    </xf>
    <xf numFmtId="10" fontId="20" fillId="7" borderId="22" xfId="0" applyNumberFormat="1" applyFont="1" applyFill="1" applyBorder="1" applyAlignment="1">
      <alignment horizontal="center"/>
    </xf>
    <xf numFmtId="0" fontId="20" fillId="8" borderId="13" xfId="3" applyNumberFormat="1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/>
    </xf>
    <xf numFmtId="0" fontId="21" fillId="0" borderId="1" xfId="2" applyNumberFormat="1" applyFont="1" applyFill="1" applyBorder="1" applyAlignment="1">
      <alignment horizontal="right"/>
    </xf>
    <xf numFmtId="10" fontId="20" fillId="7" borderId="1" xfId="2" applyNumberFormat="1" applyFont="1" applyFill="1" applyBorder="1" applyAlignment="1">
      <alignment horizontal="center"/>
    </xf>
    <xf numFmtId="10" fontId="20" fillId="7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4" fontId="17" fillId="7" borderId="1" xfId="7" applyFont="1" applyFill="1" applyBorder="1"/>
    <xf numFmtId="44" fontId="17" fillId="7" borderId="23" xfId="7" applyFont="1" applyFill="1" applyBorder="1"/>
    <xf numFmtId="44" fontId="0" fillId="0" borderId="17" xfId="7" applyFont="1" applyBorder="1"/>
    <xf numFmtId="44" fontId="0" fillId="0" borderId="14" xfId="7" applyFont="1" applyBorder="1" applyAlignment="1">
      <alignment horizontal="right"/>
    </xf>
    <xf numFmtId="44" fontId="20" fillId="7" borderId="27" xfId="7" applyFont="1" applyFill="1" applyBorder="1" applyAlignment="1">
      <alignment horizontal="right" vertical="center"/>
    </xf>
    <xf numFmtId="44" fontId="21" fillId="8" borderId="14" xfId="7" applyFont="1" applyFill="1" applyBorder="1" applyAlignment="1">
      <alignment horizontal="right"/>
    </xf>
    <xf numFmtId="44" fontId="20" fillId="7" borderId="27" xfId="7" applyFont="1" applyFill="1" applyBorder="1" applyAlignment="1">
      <alignment horizontal="right"/>
    </xf>
    <xf numFmtId="44" fontId="21" fillId="8" borderId="33" xfId="7" applyFont="1" applyFill="1" applyBorder="1" applyAlignment="1">
      <alignment horizontal="right"/>
    </xf>
    <xf numFmtId="44" fontId="21" fillId="8" borderId="3" xfId="7" applyFont="1" applyFill="1" applyBorder="1" applyAlignment="1">
      <alignment horizontal="right"/>
    </xf>
    <xf numFmtId="44" fontId="20" fillId="7" borderId="28" xfId="7" applyFont="1" applyFill="1" applyBorder="1" applyAlignment="1">
      <alignment horizontal="center"/>
    </xf>
    <xf numFmtId="44" fontId="21" fillId="0" borderId="14" xfId="7" applyFont="1" applyFill="1" applyBorder="1" applyAlignment="1">
      <alignment horizontal="right"/>
    </xf>
    <xf numFmtId="44" fontId="21" fillId="0" borderId="34" xfId="7" applyFont="1" applyFill="1" applyBorder="1" applyAlignment="1">
      <alignment horizontal="right"/>
    </xf>
    <xf numFmtId="44" fontId="20" fillId="7" borderId="29" xfId="7" applyFont="1" applyFill="1" applyBorder="1"/>
    <xf numFmtId="44" fontId="20" fillId="7" borderId="22" xfId="7" applyFont="1" applyFill="1" applyBorder="1"/>
    <xf numFmtId="44" fontId="21" fillId="0" borderId="1" xfId="7" applyFont="1" applyFill="1" applyBorder="1" applyAlignment="1">
      <alignment horizontal="right"/>
    </xf>
    <xf numFmtId="44" fontId="20" fillId="7" borderId="1" xfId="7" applyFont="1" applyFill="1" applyBorder="1"/>
    <xf numFmtId="44" fontId="21" fillId="0" borderId="15" xfId="7" applyFont="1" applyFill="1" applyBorder="1" applyAlignment="1">
      <alignment horizontal="right"/>
    </xf>
    <xf numFmtId="44" fontId="20" fillId="7" borderId="30" xfId="7" applyFont="1" applyFill="1" applyBorder="1"/>
    <xf numFmtId="44" fontId="20" fillId="7" borderId="32" xfId="7" applyFont="1" applyFill="1" applyBorder="1"/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/>
    <xf numFmtId="0" fontId="12" fillId="0" borderId="1" xfId="0" applyFont="1" applyFill="1" applyBorder="1"/>
    <xf numFmtId="2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164" fontId="8" fillId="0" borderId="37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/>
    <xf numFmtId="2" fontId="8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Border="1"/>
    <xf numFmtId="44" fontId="0" fillId="0" borderId="0" xfId="7" applyFont="1" applyBorder="1"/>
    <xf numFmtId="0" fontId="18" fillId="7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left" vertical="center"/>
    </xf>
    <xf numFmtId="0" fontId="16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Fill="1" applyBorder="1"/>
    <xf numFmtId="43" fontId="3" fillId="0" borderId="1" xfId="0" applyNumberFormat="1" applyFont="1" applyBorder="1"/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24" fillId="0" borderId="1" xfId="0" applyFont="1" applyFill="1" applyBorder="1" applyAlignment="1">
      <alignment horizontal="center" vertical="center" wrapText="1"/>
    </xf>
    <xf numFmtId="2" fontId="16" fillId="0" borderId="0" xfId="0" applyNumberFormat="1" applyFont="1"/>
    <xf numFmtId="44" fontId="16" fillId="0" borderId="0" xfId="0" applyNumberFormat="1" applyFont="1"/>
    <xf numFmtId="44" fontId="16" fillId="0" borderId="0" xfId="7" applyFont="1"/>
    <xf numFmtId="0" fontId="3" fillId="0" borderId="1" xfId="0" applyFont="1" applyFill="1" applyBorder="1" applyAlignment="1">
      <alignment horizontal="justify" vertical="center" wrapText="1"/>
    </xf>
    <xf numFmtId="164" fontId="3" fillId="0" borderId="1" xfId="4" applyFon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horizontal="center" vertical="center"/>
      <protection locked="0"/>
    </xf>
    <xf numFmtId="44" fontId="0" fillId="0" borderId="0" xfId="7" applyFont="1"/>
    <xf numFmtId="44" fontId="0" fillId="0" borderId="0" xfId="0" applyNumberFormat="1"/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170" fontId="16" fillId="0" borderId="0" xfId="0" applyNumberFormat="1" applyFont="1"/>
    <xf numFmtId="0" fontId="16" fillId="0" borderId="0" xfId="0" applyFont="1" applyAlignment="1">
      <alignment wrapText="1"/>
    </xf>
    <xf numFmtId="10" fontId="16" fillId="0" borderId="0" xfId="2" applyNumberFormat="1" applyFont="1"/>
    <xf numFmtId="0" fontId="8" fillId="0" borderId="0" xfId="0" applyFont="1" applyFill="1" applyBorder="1" applyAlignment="1">
      <alignment horizontal="left" vertical="center" wrapText="1"/>
    </xf>
    <xf numFmtId="9" fontId="0" fillId="0" borderId="0" xfId="2" applyFont="1"/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2" fontId="26" fillId="0" borderId="1" xfId="0" applyNumberFormat="1" applyFont="1" applyFill="1" applyBorder="1" applyAlignment="1">
      <alignment horizontal="center" vertical="center" wrapText="1"/>
    </xf>
    <xf numFmtId="2" fontId="26" fillId="0" borderId="0" xfId="0" applyNumberFormat="1" applyFont="1" applyFill="1" applyBorder="1" applyAlignment="1">
      <alignment horizontal="center" vertical="center" wrapText="1"/>
    </xf>
    <xf numFmtId="169" fontId="26" fillId="0" borderId="1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wrapText="1"/>
    </xf>
    <xf numFmtId="0" fontId="26" fillId="0" borderId="0" xfId="0" applyFont="1" applyBorder="1" applyAlignment="1">
      <alignment horizontal="center"/>
    </xf>
    <xf numFmtId="0" fontId="26" fillId="0" borderId="0" xfId="0" applyFont="1"/>
    <xf numFmtId="0" fontId="26" fillId="0" borderId="1" xfId="0" applyFont="1" applyBorder="1"/>
    <xf numFmtId="0" fontId="26" fillId="0" borderId="0" xfId="0" applyFont="1" applyBorder="1"/>
    <xf numFmtId="44" fontId="26" fillId="0" borderId="1" xfId="7" applyFont="1" applyBorder="1"/>
    <xf numFmtId="44" fontId="26" fillId="0" borderId="0" xfId="7" applyFont="1" applyBorder="1"/>
    <xf numFmtId="0" fontId="26" fillId="0" borderId="0" xfId="0" applyFont="1" applyAlignment="1">
      <alignment wrapText="1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26" fillId="0" borderId="0" xfId="0" applyFont="1" applyFill="1" applyBorder="1"/>
    <xf numFmtId="44" fontId="26" fillId="0" borderId="1" xfId="7" applyFont="1" applyFill="1" applyBorder="1"/>
    <xf numFmtId="44" fontId="26" fillId="0" borderId="0" xfId="7" applyFont="1" applyFill="1" applyBorder="1"/>
    <xf numFmtId="0" fontId="26" fillId="0" borderId="0" xfId="0" applyFont="1" applyFill="1"/>
    <xf numFmtId="0" fontId="26" fillId="0" borderId="38" xfId="8" applyFont="1" applyBorder="1" applyAlignment="1">
      <alignment horizontal="center" vertical="center" wrapText="1"/>
    </xf>
    <xf numFmtId="0" fontId="26" fillId="0" borderId="4" xfId="8" applyFont="1" applyBorder="1" applyAlignment="1">
      <alignment horizontal="center" vertical="center" wrapText="1"/>
    </xf>
    <xf numFmtId="0" fontId="26" fillId="0" borderId="1" xfId="8" applyFont="1" applyBorder="1" applyAlignment="1">
      <alignment horizontal="left" vertical="center" wrapText="1"/>
    </xf>
    <xf numFmtId="0" fontId="26" fillId="0" borderId="1" xfId="8" applyFont="1" applyBorder="1" applyAlignment="1">
      <alignment horizontal="center" vertical="center" wrapText="1"/>
    </xf>
    <xf numFmtId="2" fontId="26" fillId="0" borderId="1" xfId="0" applyNumberFormat="1" applyFont="1" applyBorder="1"/>
    <xf numFmtId="2" fontId="26" fillId="0" borderId="0" xfId="0" applyNumberFormat="1" applyFont="1" applyBorder="1"/>
    <xf numFmtId="0" fontId="26" fillId="0" borderId="0" xfId="0" applyFont="1" applyFill="1" applyBorder="1" applyAlignment="1">
      <alignment horizontal="center" vertical="center"/>
    </xf>
    <xf numFmtId="2" fontId="26" fillId="0" borderId="1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/>
    </xf>
    <xf numFmtId="0" fontId="26" fillId="9" borderId="1" xfId="0" applyFont="1" applyFill="1" applyBorder="1" applyAlignment="1">
      <alignment horizontal="right" wrapText="1"/>
    </xf>
    <xf numFmtId="0" fontId="26" fillId="0" borderId="38" xfId="0" applyFont="1" applyFill="1" applyBorder="1"/>
    <xf numFmtId="0" fontId="26" fillId="9" borderId="0" xfId="0" applyFont="1" applyFill="1" applyBorder="1" applyAlignment="1">
      <alignment horizontal="right" wrapText="1"/>
    </xf>
    <xf numFmtId="0" fontId="26" fillId="0" borderId="38" xfId="0" applyFont="1" applyFill="1" applyBorder="1" applyAlignment="1">
      <alignment horizontal="center" wrapText="1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wrapText="1"/>
    </xf>
    <xf numFmtId="0" fontId="26" fillId="9" borderId="1" xfId="0" applyFont="1" applyFill="1" applyBorder="1" applyAlignment="1">
      <alignment horizontal="center" wrapText="1"/>
    </xf>
    <xf numFmtId="2" fontId="26" fillId="0" borderId="1" xfId="0" applyNumberFormat="1" applyFont="1" applyBorder="1" applyAlignment="1">
      <alignment horizontal="center"/>
    </xf>
    <xf numFmtId="2" fontId="26" fillId="9" borderId="1" xfId="0" applyNumberFormat="1" applyFont="1" applyFill="1" applyBorder="1" applyAlignment="1">
      <alignment horizontal="right" wrapText="1"/>
    </xf>
    <xf numFmtId="2" fontId="26" fillId="0" borderId="1" xfId="0" applyNumberFormat="1" applyFont="1" applyFill="1" applyBorder="1"/>
    <xf numFmtId="0" fontId="26" fillId="0" borderId="0" xfId="8" applyFont="1" applyBorder="1" applyAlignment="1">
      <alignment horizontal="center" vertical="center" wrapText="1"/>
    </xf>
    <xf numFmtId="2" fontId="26" fillId="0" borderId="0" xfId="0" applyNumberFormat="1" applyFont="1"/>
    <xf numFmtId="0" fontId="26" fillId="9" borderId="0" xfId="0" applyFont="1" applyFill="1" applyAlignment="1">
      <alignment horizontal="center" vertical="center" wrapText="1"/>
    </xf>
    <xf numFmtId="0" fontId="26" fillId="0" borderId="1" xfId="8" applyFont="1" applyFill="1" applyBorder="1" applyAlignment="1">
      <alignment horizontal="center" vertical="center" wrapText="1"/>
    </xf>
    <xf numFmtId="0" fontId="26" fillId="0" borderId="1" xfId="8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4" fillId="4" borderId="1" xfId="3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4" fontId="4" fillId="4" borderId="1" xfId="5" applyNumberFormat="1" applyFont="1" applyFill="1" applyBorder="1" applyAlignment="1">
      <alignment horizontal="center" vertical="center" wrapText="1"/>
    </xf>
    <xf numFmtId="164" fontId="4" fillId="4" borderId="1" xfId="5" applyNumberFormat="1" applyFont="1" applyFill="1" applyBorder="1" applyAlignment="1">
      <alignment horizontal="center" vertical="center" wrapText="1"/>
    </xf>
    <xf numFmtId="44" fontId="4" fillId="4" borderId="1" xfId="5" applyNumberFormat="1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7" fillId="4" borderId="1" xfId="6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26" fillId="0" borderId="2" xfId="0" applyFont="1" applyFill="1" applyBorder="1" applyAlignment="1">
      <alignment horizontal="center"/>
    </xf>
    <xf numFmtId="0" fontId="26" fillId="0" borderId="4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left"/>
    </xf>
    <xf numFmtId="2" fontId="13" fillId="0" borderId="3" xfId="0" applyNumberFormat="1" applyFont="1" applyFill="1" applyBorder="1" applyAlignment="1">
      <alignment horizontal="left" wrapText="1"/>
    </xf>
    <xf numFmtId="2" fontId="13" fillId="0" borderId="2" xfId="0" applyNumberFormat="1" applyFont="1" applyFill="1" applyBorder="1" applyAlignment="1">
      <alignment horizontal="left" wrapText="1"/>
    </xf>
    <xf numFmtId="2" fontId="13" fillId="0" borderId="4" xfId="0" applyNumberFormat="1" applyFont="1" applyFill="1" applyBorder="1" applyAlignment="1">
      <alignment horizontal="left" wrapText="1"/>
    </xf>
    <xf numFmtId="0" fontId="17" fillId="7" borderId="3" xfId="0" applyFont="1" applyFill="1" applyBorder="1" applyAlignment="1">
      <alignment horizontal="left"/>
    </xf>
    <xf numFmtId="0" fontId="17" fillId="7" borderId="4" xfId="0" applyFont="1" applyFill="1" applyBorder="1" applyAlignment="1">
      <alignment horizontal="left"/>
    </xf>
    <xf numFmtId="44" fontId="17" fillId="7" borderId="18" xfId="7" applyFont="1" applyFill="1" applyBorder="1" applyAlignment="1">
      <alignment horizontal="center"/>
    </xf>
    <xf numFmtId="44" fontId="17" fillId="7" borderId="19" xfId="7" applyFont="1" applyFill="1" applyBorder="1" applyAlignment="1">
      <alignment horizontal="center"/>
    </xf>
    <xf numFmtId="44" fontId="17" fillId="7" borderId="24" xfId="7" applyFont="1" applyFill="1" applyBorder="1" applyAlignment="1">
      <alignment horizontal="center"/>
    </xf>
    <xf numFmtId="0" fontId="17" fillId="7" borderId="21" xfId="0" applyFont="1" applyFill="1" applyBorder="1" applyAlignment="1">
      <alignment horizontal="left"/>
    </xf>
    <xf numFmtId="0" fontId="17" fillId="7" borderId="22" xfId="0" applyFont="1" applyFill="1" applyBorder="1" applyAlignment="1">
      <alignment horizontal="left"/>
    </xf>
    <xf numFmtId="2" fontId="13" fillId="0" borderId="3" xfId="0" applyNumberFormat="1" applyFont="1" applyFill="1" applyBorder="1" applyAlignment="1">
      <alignment horizontal="left"/>
    </xf>
    <xf numFmtId="2" fontId="13" fillId="0" borderId="2" xfId="0" applyNumberFormat="1" applyFont="1" applyFill="1" applyBorder="1" applyAlignment="1">
      <alignment horizontal="left"/>
    </xf>
    <xf numFmtId="2" fontId="13" fillId="0" borderId="4" xfId="0" applyNumberFormat="1" applyFont="1" applyFill="1" applyBorder="1" applyAlignment="1">
      <alignment horizontal="left"/>
    </xf>
    <xf numFmtId="2" fontId="14" fillId="7" borderId="5" xfId="0" applyNumberFormat="1" applyFont="1" applyFill="1" applyBorder="1" applyAlignment="1">
      <alignment horizontal="center"/>
    </xf>
    <xf numFmtId="2" fontId="14" fillId="7" borderId="6" xfId="0" applyNumberFormat="1" applyFont="1" applyFill="1" applyBorder="1" applyAlignment="1">
      <alignment horizontal="center"/>
    </xf>
    <xf numFmtId="2" fontId="14" fillId="7" borderId="7" xfId="0" applyNumberFormat="1" applyFont="1" applyFill="1" applyBorder="1" applyAlignment="1">
      <alignment horizontal="center"/>
    </xf>
    <xf numFmtId="2" fontId="0" fillId="0" borderId="8" xfId="0" applyNumberFormat="1" applyBorder="1" applyAlignment="1">
      <alignment horizontal="left"/>
    </xf>
    <xf numFmtId="2" fontId="0" fillId="0" borderId="2" xfId="0" applyNumberFormat="1" applyBorder="1" applyAlignment="1">
      <alignment horizontal="left"/>
    </xf>
    <xf numFmtId="2" fontId="0" fillId="0" borderId="9" xfId="0" applyNumberFormat="1" applyBorder="1" applyAlignment="1">
      <alignment horizontal="left"/>
    </xf>
    <xf numFmtId="0" fontId="15" fillId="7" borderId="14" xfId="3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left" wrapText="1"/>
    </xf>
    <xf numFmtId="0" fontId="20" fillId="7" borderId="14" xfId="0" applyFont="1" applyFill="1" applyBorder="1" applyAlignment="1">
      <alignment horizontal="center"/>
    </xf>
    <xf numFmtId="0" fontId="20" fillId="7" borderId="34" xfId="0" applyFont="1" applyFill="1" applyBorder="1" applyAlignment="1">
      <alignment horizontal="center"/>
    </xf>
    <xf numFmtId="0" fontId="20" fillId="7" borderId="15" xfId="0" applyFont="1" applyFill="1" applyBorder="1" applyAlignment="1">
      <alignment horizontal="center"/>
    </xf>
    <xf numFmtId="0" fontId="18" fillId="7" borderId="25" xfId="3" applyFont="1" applyFill="1" applyBorder="1" applyAlignment="1">
      <alignment horizontal="center" vertical="center" wrapText="1"/>
    </xf>
    <xf numFmtId="0" fontId="18" fillId="7" borderId="0" xfId="3" applyFont="1" applyFill="1" applyBorder="1" applyAlignment="1">
      <alignment horizontal="center" vertical="center" wrapText="1"/>
    </xf>
    <xf numFmtId="0" fontId="19" fillId="0" borderId="25" xfId="3" applyFont="1" applyFill="1" applyBorder="1" applyAlignment="1">
      <alignment horizontal="left" vertical="center"/>
    </xf>
    <xf numFmtId="0" fontId="19" fillId="0" borderId="0" xfId="3" applyFont="1" applyFill="1" applyBorder="1" applyAlignment="1">
      <alignment horizontal="left" vertical="center"/>
    </xf>
    <xf numFmtId="0" fontId="19" fillId="0" borderId="35" xfId="3" applyFont="1" applyFill="1" applyBorder="1" applyAlignment="1">
      <alignment horizontal="left" vertical="center"/>
    </xf>
    <xf numFmtId="0" fontId="19" fillId="0" borderId="36" xfId="3" applyFont="1" applyFill="1" applyBorder="1" applyAlignment="1">
      <alignment horizontal="left" vertical="center"/>
    </xf>
    <xf numFmtId="0" fontId="20" fillId="7" borderId="13" xfId="0" applyFont="1" applyFill="1" applyBorder="1" applyAlignment="1">
      <alignment horizontal="center" vertical="center"/>
    </xf>
    <xf numFmtId="0" fontId="20" fillId="7" borderId="20" xfId="0" applyFont="1" applyFill="1" applyBorder="1" applyAlignment="1">
      <alignment horizontal="center" vertical="center"/>
    </xf>
    <xf numFmtId="0" fontId="20" fillId="7" borderId="14" xfId="3" applyFont="1" applyFill="1" applyBorder="1" applyAlignment="1">
      <alignment horizontal="center" vertical="center" wrapText="1"/>
    </xf>
    <xf numFmtId="0" fontId="20" fillId="7" borderId="23" xfId="3" applyFont="1" applyFill="1" applyBorder="1" applyAlignment="1">
      <alignment horizontal="center" vertical="center" wrapText="1"/>
    </xf>
    <xf numFmtId="43" fontId="20" fillId="7" borderId="37" xfId="1" applyFont="1" applyFill="1" applyBorder="1" applyAlignment="1">
      <alignment horizontal="center" vertical="center" wrapText="1"/>
    </xf>
    <xf numFmtId="43" fontId="20" fillId="7" borderId="31" xfId="1" applyFont="1" applyFill="1" applyBorder="1" applyAlignment="1">
      <alignment horizontal="center" vertical="center" wrapText="1"/>
    </xf>
    <xf numFmtId="43" fontId="20" fillId="7" borderId="14" xfId="1" applyFont="1" applyFill="1" applyBorder="1" applyAlignment="1">
      <alignment horizontal="center" vertical="center" wrapText="1"/>
    </xf>
    <xf numFmtId="43" fontId="20" fillId="7" borderId="23" xfId="1" applyFont="1" applyFill="1" applyBorder="1" applyAlignment="1">
      <alignment horizontal="center" vertical="center" wrapText="1"/>
    </xf>
    <xf numFmtId="4" fontId="20" fillId="7" borderId="14" xfId="1" applyNumberFormat="1" applyFont="1" applyFill="1" applyBorder="1" applyAlignment="1">
      <alignment horizontal="center" vertical="center" wrapText="1"/>
    </xf>
    <xf numFmtId="4" fontId="20" fillId="7" borderId="23" xfId="1" applyNumberFormat="1" applyFont="1" applyFill="1" applyBorder="1" applyAlignment="1">
      <alignment horizontal="center" vertical="center" wrapText="1"/>
    </xf>
    <xf numFmtId="43" fontId="20" fillId="7" borderId="33" xfId="1" applyFont="1" applyFill="1" applyBorder="1" applyAlignment="1">
      <alignment horizontal="center" vertical="center" wrapText="1"/>
    </xf>
    <xf numFmtId="43" fontId="20" fillId="7" borderId="21" xfId="1" applyFont="1" applyFill="1" applyBorder="1" applyAlignment="1">
      <alignment horizontal="center" vertical="center" wrapText="1"/>
    </xf>
  </cellXfs>
  <cellStyles count="9">
    <cellStyle name="Moeda" xfId="7" builtinId="4"/>
    <cellStyle name="Moeda 2" xfId="6"/>
    <cellStyle name="Normal" xfId="0" builtinId="0"/>
    <cellStyle name="Normal_Pesquisa no referencial 10 de maio de 2013" xfId="8"/>
    <cellStyle name="Normal_Relação de material" xfId="3"/>
    <cellStyle name="Porcentagem" xfId="2" builtinId="5"/>
    <cellStyle name="Separador de milhares 2 3" xfId="5"/>
    <cellStyle name="Vírgula" xfId="1" builtinId="3"/>
    <cellStyle name="Vírgula 4" xfId="4"/>
  </cellStyles>
  <dxfs count="1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1190625</xdr:colOff>
      <xdr:row>7</xdr:row>
      <xdr:rowOff>180975</xdr:rowOff>
    </xdr:to>
    <xdr:pic>
      <xdr:nvPicPr>
        <xdr:cNvPr id="3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01125" cy="151447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365126</xdr:colOff>
      <xdr:row>0</xdr:row>
      <xdr:rowOff>0</xdr:rowOff>
    </xdr:from>
    <xdr:to>
      <xdr:col>9</xdr:col>
      <xdr:colOff>365126</xdr:colOff>
      <xdr:row>7</xdr:row>
      <xdr:rowOff>180975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5126" y="0"/>
          <a:ext cx="8572500" cy="151447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7</xdr:col>
      <xdr:colOff>482600</xdr:colOff>
      <xdr:row>7</xdr:row>
      <xdr:rowOff>180975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2450" y="0"/>
          <a:ext cx="7826375" cy="151447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fpb\Documents\Bruno%20Henrique\Multi\2&#176;%20medi&#231;&#227;o\2A%20MEDI&#199;&#195;O%20MULTI%20CONSTRU&#199;&#213;ES%20-INI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letim de Medição Real"/>
      <sheetName val="Memória de cálculo"/>
    </sheetNames>
    <sheetDataSet>
      <sheetData sheetId="0">
        <row r="2">
          <cell r="A2" t="str">
            <v>OBRA: CONSTRUÇÃO DA RECEPÇÃO E ADEQUAÇÃO DO SISTEMA DE COMBATE A INCÊNDIO DA REITORIA DO IFPB</v>
          </cell>
        </row>
        <row r="8">
          <cell r="B8" t="str">
            <v>SERVIÇOS PRELIMINARES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K144"/>
  <sheetViews>
    <sheetView tabSelected="1" workbookViewId="0">
      <selection activeCell="H150" sqref="A1:XFD1048576"/>
    </sheetView>
  </sheetViews>
  <sheetFormatPr defaultRowHeight="15" x14ac:dyDescent="0.25"/>
  <cols>
    <col min="1" max="1" width="9.140625" style="166"/>
    <col min="2" max="2" width="17.7109375" style="166" customWidth="1"/>
    <col min="3" max="3" width="60" style="166" customWidth="1"/>
    <col min="4" max="4" width="10.5703125" style="166" bestFit="1" customWidth="1"/>
    <col min="5" max="5" width="10.85546875" style="166" customWidth="1"/>
    <col min="6" max="6" width="13.28515625" style="166" customWidth="1"/>
    <col min="7" max="7" width="19.7109375" style="166" bestFit="1" customWidth="1"/>
    <col min="8" max="8" width="13.28515625" style="166" bestFit="1" customWidth="1"/>
    <col min="9" max="9" width="22.5703125" style="166" customWidth="1"/>
    <col min="10" max="11" width="14.28515625" style="166" bestFit="1" customWidth="1"/>
    <col min="12" max="16384" width="9.140625" style="166"/>
  </cols>
  <sheetData>
    <row r="9" spans="1:9" x14ac:dyDescent="0.25">
      <c r="A9" s="245" t="s">
        <v>665</v>
      </c>
      <c r="B9" s="245"/>
      <c r="C9" s="245"/>
      <c r="D9" s="245"/>
      <c r="E9" s="245"/>
      <c r="F9" s="245"/>
      <c r="G9" s="245"/>
    </row>
    <row r="10" spans="1:9" x14ac:dyDescent="0.25">
      <c r="A10" s="245" t="s">
        <v>666</v>
      </c>
      <c r="B10" s="245"/>
      <c r="C10" s="245"/>
      <c r="D10" s="245"/>
      <c r="E10" s="245"/>
      <c r="F10" s="245"/>
      <c r="G10" s="245"/>
    </row>
    <row r="11" spans="1:9" x14ac:dyDescent="0.25">
      <c r="A11" s="250" t="s">
        <v>819</v>
      </c>
      <c r="B11" s="250"/>
      <c r="C11" s="250"/>
      <c r="D11" s="250"/>
      <c r="E11" s="250"/>
      <c r="F11" s="250"/>
      <c r="G11" s="250"/>
    </row>
    <row r="12" spans="1:9" x14ac:dyDescent="0.25">
      <c r="A12" s="246" t="s">
        <v>0</v>
      </c>
      <c r="B12" s="246" t="s">
        <v>1</v>
      </c>
      <c r="C12" s="245" t="s">
        <v>2</v>
      </c>
      <c r="D12" s="247" t="s">
        <v>3</v>
      </c>
      <c r="E12" s="248" t="s">
        <v>4</v>
      </c>
      <c r="F12" s="248" t="s">
        <v>5</v>
      </c>
      <c r="G12" s="249" t="s">
        <v>6</v>
      </c>
    </row>
    <row r="13" spans="1:9" ht="24.75" customHeight="1" x14ac:dyDescent="0.25">
      <c r="A13" s="246"/>
      <c r="B13" s="246"/>
      <c r="C13" s="245"/>
      <c r="D13" s="247"/>
      <c r="E13" s="248"/>
      <c r="F13" s="248"/>
      <c r="G13" s="249"/>
    </row>
    <row r="14" spans="1:9" x14ac:dyDescent="0.25">
      <c r="A14" s="20" t="s">
        <v>7</v>
      </c>
      <c r="B14" s="11"/>
      <c r="C14" s="12" t="s">
        <v>8</v>
      </c>
      <c r="D14" s="13"/>
      <c r="E14" s="14"/>
      <c r="F14" s="14"/>
      <c r="G14" s="21">
        <f>SUM(G15:G23)</f>
        <v>4706.9049999999997</v>
      </c>
      <c r="H14" s="184"/>
      <c r="I14" s="184"/>
    </row>
    <row r="15" spans="1:9" x14ac:dyDescent="0.25">
      <c r="A15" s="22" t="s">
        <v>9</v>
      </c>
      <c r="B15" s="167" t="s">
        <v>10</v>
      </c>
      <c r="C15" s="168" t="s">
        <v>283</v>
      </c>
      <c r="D15" s="156" t="s">
        <v>12</v>
      </c>
      <c r="E15" s="169">
        <f>'Memória de Cálculo'!N6</f>
        <v>17.475405599999998</v>
      </c>
      <c r="F15" s="156">
        <v>20.059999999999999</v>
      </c>
      <c r="G15" s="170">
        <f>ROUND(E15*F15,2)</f>
        <v>350.56</v>
      </c>
    </row>
    <row r="16" spans="1:9" ht="25.5" x14ac:dyDescent="0.25">
      <c r="A16" s="22" t="s">
        <v>13</v>
      </c>
      <c r="B16" s="167" t="s">
        <v>777</v>
      </c>
      <c r="C16" s="168" t="s">
        <v>828</v>
      </c>
      <c r="D16" s="156" t="s">
        <v>12</v>
      </c>
      <c r="E16" s="169">
        <f>'Memória de Cálculo'!N27</f>
        <v>2.9727000000000001</v>
      </c>
      <c r="F16" s="156">
        <v>35.85</v>
      </c>
      <c r="G16" s="170">
        <f>ROUND(E16*F16,2)</f>
        <v>106.57</v>
      </c>
    </row>
    <row r="17" spans="1:7" x14ac:dyDescent="0.25">
      <c r="A17" s="22" t="s">
        <v>14</v>
      </c>
      <c r="B17" s="167" t="s">
        <v>779</v>
      </c>
      <c r="C17" s="168" t="s">
        <v>778</v>
      </c>
      <c r="D17" s="156" t="s">
        <v>12</v>
      </c>
      <c r="E17" s="169">
        <f>'Memória de Cálculo'!N32</f>
        <v>19.616500000000002</v>
      </c>
      <c r="F17" s="156">
        <v>13.37</v>
      </c>
      <c r="G17" s="170">
        <f t="shared" ref="G17:G22" si="0">ROUND(E17*F17,2)</f>
        <v>262.27</v>
      </c>
    </row>
    <row r="18" spans="1:7" x14ac:dyDescent="0.25">
      <c r="A18" s="22" t="s">
        <v>15</v>
      </c>
      <c r="B18" s="167" t="s">
        <v>16</v>
      </c>
      <c r="C18" s="168" t="s">
        <v>251</v>
      </c>
      <c r="D18" s="156" t="s">
        <v>12</v>
      </c>
      <c r="E18" s="169">
        <f>'Memória de Cálculo'!N40</f>
        <v>24.83</v>
      </c>
      <c r="F18" s="156">
        <v>9.33</v>
      </c>
      <c r="G18" s="170">
        <f t="shared" si="0"/>
        <v>231.66</v>
      </c>
    </row>
    <row r="19" spans="1:7" x14ac:dyDescent="0.25">
      <c r="A19" s="22" t="s">
        <v>18</v>
      </c>
      <c r="B19" s="167" t="s">
        <v>19</v>
      </c>
      <c r="C19" s="168" t="s">
        <v>252</v>
      </c>
      <c r="D19" s="156" t="s">
        <v>12</v>
      </c>
      <c r="E19" s="169">
        <f>'Memória de Cálculo'!N48</f>
        <v>137.09899999999999</v>
      </c>
      <c r="F19" s="156">
        <v>13.37</v>
      </c>
      <c r="G19" s="170">
        <f t="shared" si="0"/>
        <v>1833.01</v>
      </c>
    </row>
    <row r="20" spans="1:7" x14ac:dyDescent="0.25">
      <c r="A20" s="22" t="s">
        <v>21</v>
      </c>
      <c r="B20" s="112" t="s">
        <v>588</v>
      </c>
      <c r="C20" s="158" t="s">
        <v>253</v>
      </c>
      <c r="D20" s="161" t="s">
        <v>23</v>
      </c>
      <c r="E20" s="157">
        <f>'Memória de Cálculo'!N59</f>
        <v>43</v>
      </c>
      <c r="F20" s="169">
        <f>'Composições do IFPB'!G53</f>
        <v>7.3150000000000004</v>
      </c>
      <c r="G20" s="171">
        <f t="shared" si="0"/>
        <v>314.55</v>
      </c>
    </row>
    <row r="21" spans="1:7" x14ac:dyDescent="0.25">
      <c r="A21" s="22" t="s">
        <v>24</v>
      </c>
      <c r="B21" s="167" t="s">
        <v>25</v>
      </c>
      <c r="C21" s="168" t="s">
        <v>254</v>
      </c>
      <c r="D21" s="156" t="s">
        <v>23</v>
      </c>
      <c r="E21" s="169">
        <f>'Memória de Cálculo'!N64</f>
        <v>3</v>
      </c>
      <c r="F21" s="156">
        <v>9.61</v>
      </c>
      <c r="G21" s="170">
        <f t="shared" si="0"/>
        <v>28.83</v>
      </c>
    </row>
    <row r="22" spans="1:7" x14ac:dyDescent="0.25">
      <c r="A22" s="22" t="s">
        <v>27</v>
      </c>
      <c r="B22" s="167" t="s">
        <v>798</v>
      </c>
      <c r="C22" s="168" t="s">
        <v>255</v>
      </c>
      <c r="D22" s="156" t="s">
        <v>23</v>
      </c>
      <c r="E22" s="169">
        <f>'Memória de Cálculo'!N68</f>
        <v>7</v>
      </c>
      <c r="F22" s="156">
        <f>'Composições do IFPB'!G68</f>
        <v>13.32</v>
      </c>
      <c r="G22" s="170">
        <f t="shared" si="0"/>
        <v>93.24</v>
      </c>
    </row>
    <row r="23" spans="1:7" x14ac:dyDescent="0.25">
      <c r="A23" s="22" t="s">
        <v>773</v>
      </c>
      <c r="B23" s="167" t="s">
        <v>774</v>
      </c>
      <c r="C23" s="168" t="s">
        <v>772</v>
      </c>
      <c r="D23" s="156" t="s">
        <v>37</v>
      </c>
      <c r="E23" s="169">
        <f>'Memória de Cálculo'!N71</f>
        <v>4.5</v>
      </c>
      <c r="F23" s="156">
        <v>330.27</v>
      </c>
      <c r="G23" s="170">
        <f>E23*F23</f>
        <v>1486.2149999999999</v>
      </c>
    </row>
    <row r="24" spans="1:7" x14ac:dyDescent="0.25">
      <c r="A24" s="20">
        <v>2</v>
      </c>
      <c r="B24" s="15"/>
      <c r="C24" s="16" t="s">
        <v>29</v>
      </c>
      <c r="D24" s="17"/>
      <c r="E24" s="18"/>
      <c r="F24" s="18"/>
      <c r="G24" s="21">
        <f>SUM(G25:G28)</f>
        <v>11361.82</v>
      </c>
    </row>
    <row r="25" spans="1:7" x14ac:dyDescent="0.25">
      <c r="A25" s="22" t="s">
        <v>30</v>
      </c>
      <c r="B25" s="167" t="s">
        <v>351</v>
      </c>
      <c r="C25" s="19" t="s">
        <v>352</v>
      </c>
      <c r="D25" s="156" t="s">
        <v>31</v>
      </c>
      <c r="E25" s="169">
        <f>'Memória de Cálculo'!N76</f>
        <v>4.5191999999999997</v>
      </c>
      <c r="F25" s="156">
        <v>46.6</v>
      </c>
      <c r="G25" s="170">
        <f>ROUND(E25*F25,2)</f>
        <v>210.59</v>
      </c>
    </row>
    <row r="26" spans="1:7" ht="25.5" x14ac:dyDescent="0.25">
      <c r="A26" s="22" t="s">
        <v>308</v>
      </c>
      <c r="B26" s="167" t="s">
        <v>567</v>
      </c>
      <c r="C26" s="168" t="s">
        <v>566</v>
      </c>
      <c r="D26" s="156" t="s">
        <v>31</v>
      </c>
      <c r="E26" s="169">
        <f>'Memória de Cálculo'!N80</f>
        <v>78.425429999999992</v>
      </c>
      <c r="F26" s="156">
        <v>116.36</v>
      </c>
      <c r="G26" s="170">
        <f>ROUND(E26*F26,2)</f>
        <v>9125.58</v>
      </c>
    </row>
    <row r="27" spans="1:7" x14ac:dyDescent="0.25">
      <c r="A27" s="22" t="s">
        <v>310</v>
      </c>
      <c r="B27" s="167" t="s">
        <v>798</v>
      </c>
      <c r="C27" s="168" t="s">
        <v>309</v>
      </c>
      <c r="D27" s="156" t="s">
        <v>31</v>
      </c>
      <c r="E27" s="169">
        <f>'Memória de Cálculo'!N90</f>
        <v>3.6153600000000004</v>
      </c>
      <c r="F27" s="156">
        <f>'Composições do IFPB'!G89</f>
        <v>35.339999999999996</v>
      </c>
      <c r="G27" s="170">
        <f>ROUND(E27*F27,2)</f>
        <v>127.77</v>
      </c>
    </row>
    <row r="28" spans="1:7" x14ac:dyDescent="0.25">
      <c r="A28" s="22"/>
      <c r="B28" s="167" t="s">
        <v>506</v>
      </c>
      <c r="C28" s="168" t="s">
        <v>505</v>
      </c>
      <c r="D28" s="156" t="s">
        <v>31</v>
      </c>
      <c r="E28" s="169">
        <f>'Memória de Cálculo'!N94</f>
        <v>6.3979200000000001</v>
      </c>
      <c r="F28" s="156">
        <v>296.64</v>
      </c>
      <c r="G28" s="170">
        <f>ROUND(E28*F28,2)</f>
        <v>1897.88</v>
      </c>
    </row>
    <row r="29" spans="1:7" x14ac:dyDescent="0.25">
      <c r="A29" s="20" t="s">
        <v>32</v>
      </c>
      <c r="B29" s="11"/>
      <c r="C29" s="12" t="s">
        <v>330</v>
      </c>
      <c r="D29" s="13"/>
      <c r="E29" s="14"/>
      <c r="F29" s="14"/>
      <c r="G29" s="21">
        <f>SUM(G30:G32)</f>
        <v>11539.59</v>
      </c>
    </row>
    <row r="30" spans="1:7" ht="39" x14ac:dyDescent="0.25">
      <c r="A30" s="22" t="s">
        <v>34</v>
      </c>
      <c r="B30" s="167" t="s">
        <v>35</v>
      </c>
      <c r="C30" s="172" t="s">
        <v>256</v>
      </c>
      <c r="D30" s="156" t="s">
        <v>37</v>
      </c>
      <c r="E30" s="169">
        <f>'Memória de Cálculo'!N102</f>
        <v>178.41720000000001</v>
      </c>
      <c r="F30" s="156">
        <v>43.07</v>
      </c>
      <c r="G30" s="170">
        <f>ROUND(E30*F30,2)</f>
        <v>7684.43</v>
      </c>
    </row>
    <row r="31" spans="1:7" ht="39" x14ac:dyDescent="0.25">
      <c r="A31" s="22" t="s">
        <v>38</v>
      </c>
      <c r="B31" s="112" t="s">
        <v>589</v>
      </c>
      <c r="C31" s="173" t="s">
        <v>257</v>
      </c>
      <c r="D31" s="161" t="s">
        <v>37</v>
      </c>
      <c r="E31" s="157">
        <f>'Memória de Cálculo'!N119</f>
        <v>8.7299999999999986</v>
      </c>
      <c r="F31" s="157">
        <f>'Composições do IFPB'!G63</f>
        <v>54.518270000000001</v>
      </c>
      <c r="G31" s="171">
        <f>ROUND(E31*F31,2)</f>
        <v>475.94</v>
      </c>
    </row>
    <row r="32" spans="1:7" ht="26.25" x14ac:dyDescent="0.25">
      <c r="A32" s="22" t="s">
        <v>40</v>
      </c>
      <c r="B32" s="167" t="s">
        <v>213</v>
      </c>
      <c r="C32" s="172" t="s">
        <v>258</v>
      </c>
      <c r="D32" s="156" t="s">
        <v>39</v>
      </c>
      <c r="E32" s="169">
        <f>'Memória de Cálculo'!N127</f>
        <v>189.1</v>
      </c>
      <c r="F32" s="169">
        <v>17.87</v>
      </c>
      <c r="G32" s="170">
        <f>ROUND(E32*F32,2)</f>
        <v>3379.22</v>
      </c>
    </row>
    <row r="33" spans="1:10" x14ac:dyDescent="0.25">
      <c r="A33" s="20">
        <v>4</v>
      </c>
      <c r="B33" s="11"/>
      <c r="C33" s="12" t="s">
        <v>41</v>
      </c>
      <c r="D33" s="13"/>
      <c r="E33" s="14"/>
      <c r="F33" s="14"/>
      <c r="G33" s="21">
        <f>SUM(G34:G39)</f>
        <v>20299.66</v>
      </c>
    </row>
    <row r="34" spans="1:10" ht="42" customHeight="1" x14ac:dyDescent="0.25">
      <c r="A34" s="22" t="s">
        <v>42</v>
      </c>
      <c r="B34" s="167" t="s">
        <v>43</v>
      </c>
      <c r="C34" s="174" t="s">
        <v>44</v>
      </c>
      <c r="D34" s="156" t="s">
        <v>37</v>
      </c>
      <c r="E34" s="169">
        <f>'Memória de Cálculo'!N140</f>
        <v>247.77840000000003</v>
      </c>
      <c r="F34" s="156">
        <v>2.33</v>
      </c>
      <c r="G34" s="170">
        <f>ROUND(E34*F34,2)</f>
        <v>577.32000000000005</v>
      </c>
    </row>
    <row r="35" spans="1:10" ht="51" x14ac:dyDescent="0.25">
      <c r="A35" s="22" t="s">
        <v>45</v>
      </c>
      <c r="B35" s="167" t="s">
        <v>46</v>
      </c>
      <c r="C35" s="175" t="s">
        <v>47</v>
      </c>
      <c r="D35" s="156" t="s">
        <v>37</v>
      </c>
      <c r="E35" s="169">
        <f>'Memória de Cálculo'!N156</f>
        <v>160.029</v>
      </c>
      <c r="F35" s="156">
        <v>16.899999999999999</v>
      </c>
      <c r="G35" s="170">
        <f t="shared" ref="G35:G42" si="1">ROUND(E35*F35,2)</f>
        <v>2704.49</v>
      </c>
    </row>
    <row r="36" spans="1:10" ht="25.5" x14ac:dyDescent="0.25">
      <c r="A36" s="22" t="s">
        <v>48</v>
      </c>
      <c r="B36" s="112" t="s">
        <v>353</v>
      </c>
      <c r="C36" s="155" t="s">
        <v>49</v>
      </c>
      <c r="D36" s="161" t="s">
        <v>37</v>
      </c>
      <c r="E36" s="157">
        <f>'Memória de Cálculo'!N166</f>
        <v>247.77840000000003</v>
      </c>
      <c r="F36" s="161">
        <v>19.75</v>
      </c>
      <c r="G36" s="170">
        <f t="shared" si="1"/>
        <v>4893.62</v>
      </c>
    </row>
    <row r="37" spans="1:10" ht="30" x14ac:dyDescent="0.25">
      <c r="A37" s="22" t="s">
        <v>50</v>
      </c>
      <c r="B37" s="167" t="s">
        <v>813</v>
      </c>
      <c r="C37" s="194" t="s">
        <v>814</v>
      </c>
      <c r="D37" s="156" t="s">
        <v>37</v>
      </c>
      <c r="E37" s="176">
        <f>'Memória de Cálculo'!N203</f>
        <v>20.689999999999998</v>
      </c>
      <c r="F37" s="177">
        <f>'Composições do IFPB'!H209</f>
        <v>37.445000000000007</v>
      </c>
      <c r="G37" s="170">
        <f t="shared" si="1"/>
        <v>774.74</v>
      </c>
      <c r="J37" s="244"/>
    </row>
    <row r="38" spans="1:10" ht="30" x14ac:dyDescent="0.25">
      <c r="A38" s="22" t="s">
        <v>51</v>
      </c>
      <c r="B38" s="167" t="s">
        <v>813</v>
      </c>
      <c r="C38" s="194" t="s">
        <v>815</v>
      </c>
      <c r="D38" s="156" t="s">
        <v>37</v>
      </c>
      <c r="E38" s="176">
        <f>'Memória de Cálculo'!N212</f>
        <v>319.69599999999991</v>
      </c>
      <c r="F38" s="177">
        <f>'Composições do IFPB'!H218</f>
        <v>28.835000000000001</v>
      </c>
      <c r="G38" s="170">
        <f t="shared" si="1"/>
        <v>9218.43</v>
      </c>
      <c r="J38" s="244"/>
    </row>
    <row r="39" spans="1:10" ht="25.5" x14ac:dyDescent="0.25">
      <c r="A39" s="22" t="s">
        <v>515</v>
      </c>
      <c r="B39" s="167" t="s">
        <v>590</v>
      </c>
      <c r="C39" s="155" t="s">
        <v>568</v>
      </c>
      <c r="D39" s="156" t="s">
        <v>37</v>
      </c>
      <c r="E39" s="176">
        <f>'Memória de Cálculo'!N227</f>
        <v>58.21</v>
      </c>
      <c r="F39" s="177">
        <f>'Composições do IFPB'!G85</f>
        <v>36.609866666666669</v>
      </c>
      <c r="G39" s="170">
        <f t="shared" si="1"/>
        <v>2131.06</v>
      </c>
    </row>
    <row r="40" spans="1:10" x14ac:dyDescent="0.25">
      <c r="A40" s="20" t="s">
        <v>55</v>
      </c>
      <c r="B40" s="11"/>
      <c r="C40" s="12" t="s">
        <v>52</v>
      </c>
      <c r="D40" s="13"/>
      <c r="E40" s="14"/>
      <c r="F40" s="14"/>
      <c r="G40" s="21">
        <f>SUM(G41:G45)</f>
        <v>11512.399999999998</v>
      </c>
    </row>
    <row r="41" spans="1:10" ht="25.5" x14ac:dyDescent="0.25">
      <c r="A41" s="22" t="s">
        <v>57</v>
      </c>
      <c r="B41" s="112" t="s">
        <v>217</v>
      </c>
      <c r="C41" s="158" t="s">
        <v>259</v>
      </c>
      <c r="D41" s="161" t="s">
        <v>37</v>
      </c>
      <c r="E41" s="157">
        <f>'Memória de Cálculo'!N233</f>
        <v>61.19</v>
      </c>
      <c r="F41" s="157">
        <v>18</v>
      </c>
      <c r="G41" s="170">
        <f t="shared" si="1"/>
        <v>1101.42</v>
      </c>
    </row>
    <row r="42" spans="1:10" ht="25.5" x14ac:dyDescent="0.25">
      <c r="A42" s="22" t="s">
        <v>158</v>
      </c>
      <c r="B42" s="167" t="s">
        <v>53</v>
      </c>
      <c r="C42" s="168" t="s">
        <v>260</v>
      </c>
      <c r="D42" s="156" t="s">
        <v>37</v>
      </c>
      <c r="E42" s="169">
        <f>'Memória de Cálculo'!N244</f>
        <v>157.07999999999998</v>
      </c>
      <c r="F42" s="169">
        <v>52.55</v>
      </c>
      <c r="G42" s="170">
        <f t="shared" si="1"/>
        <v>8254.5499999999993</v>
      </c>
    </row>
    <row r="43" spans="1:10" ht="25.5" x14ac:dyDescent="0.25">
      <c r="A43" s="22" t="s">
        <v>58</v>
      </c>
      <c r="B43" s="158" t="s">
        <v>218</v>
      </c>
      <c r="C43" s="158" t="s">
        <v>261</v>
      </c>
      <c r="D43" s="161" t="s">
        <v>31</v>
      </c>
      <c r="E43" s="157">
        <f>'Memória de Cálculo'!N251</f>
        <v>1.8888</v>
      </c>
      <c r="F43" s="169">
        <v>317.02999999999997</v>
      </c>
      <c r="G43" s="170">
        <f>ROUND(E43*F43,2)</f>
        <v>598.80999999999995</v>
      </c>
    </row>
    <row r="44" spans="1:10" ht="25.5" x14ac:dyDescent="0.25">
      <c r="A44" s="22" t="s">
        <v>234</v>
      </c>
      <c r="B44" s="112" t="s">
        <v>604</v>
      </c>
      <c r="C44" s="158" t="s">
        <v>603</v>
      </c>
      <c r="D44" s="156" t="s">
        <v>37</v>
      </c>
      <c r="E44" s="157">
        <f>'Memória de Cálculo'!N257</f>
        <v>61.190000000000005</v>
      </c>
      <c r="F44" s="157">
        <v>16.989999999999998</v>
      </c>
      <c r="G44" s="171">
        <f>ROUND(E44*F44,2)</f>
        <v>1039.6199999999999</v>
      </c>
    </row>
    <row r="45" spans="1:10" ht="38.25" x14ac:dyDescent="0.25">
      <c r="A45" s="22" t="s">
        <v>672</v>
      </c>
      <c r="B45" s="112" t="s">
        <v>671</v>
      </c>
      <c r="C45" s="158" t="s">
        <v>670</v>
      </c>
      <c r="D45" s="156" t="s">
        <v>37</v>
      </c>
      <c r="E45" s="157">
        <f>'Memória de Cálculo'!N267</f>
        <v>40.5</v>
      </c>
      <c r="F45" s="157">
        <v>12.79</v>
      </c>
      <c r="G45" s="171">
        <f>ROUND(E45*F45,2)</f>
        <v>518</v>
      </c>
    </row>
    <row r="46" spans="1:10" x14ac:dyDescent="0.25">
      <c r="A46" s="20" t="s">
        <v>60</v>
      </c>
      <c r="B46" s="11"/>
      <c r="C46" s="12" t="s">
        <v>56</v>
      </c>
      <c r="D46" s="13"/>
      <c r="E46" s="14"/>
      <c r="F46" s="14"/>
      <c r="G46" s="21">
        <f>SUM(G47:G55)</f>
        <v>31694.979999999996</v>
      </c>
    </row>
    <row r="47" spans="1:10" ht="51.75" x14ac:dyDescent="0.25">
      <c r="A47" s="22" t="s">
        <v>62</v>
      </c>
      <c r="B47" s="167" t="s">
        <v>602</v>
      </c>
      <c r="C47" s="172" t="s">
        <v>780</v>
      </c>
      <c r="D47" s="161" t="s">
        <v>123</v>
      </c>
      <c r="E47" s="169">
        <f>'Memória de Cálculo'!N273</f>
        <v>18</v>
      </c>
      <c r="F47" s="157">
        <f>'Composições do IFPB'!G12</f>
        <v>483.81</v>
      </c>
      <c r="G47" s="170">
        <f t="shared" ref="G47:G79" si="2">ROUND(E47*F47,2)</f>
        <v>8708.58</v>
      </c>
    </row>
    <row r="48" spans="1:10" ht="51.75" x14ac:dyDescent="0.25">
      <c r="A48" s="22" t="s">
        <v>63</v>
      </c>
      <c r="B48" s="167" t="s">
        <v>608</v>
      </c>
      <c r="C48" s="172" t="s">
        <v>833</v>
      </c>
      <c r="D48" s="161" t="s">
        <v>123</v>
      </c>
      <c r="E48" s="169">
        <f>'Memória de Cálculo'!N283</f>
        <v>4</v>
      </c>
      <c r="F48" s="157">
        <f>'Composições do IFPB'!G22</f>
        <v>491.38</v>
      </c>
      <c r="G48" s="170">
        <f t="shared" si="2"/>
        <v>1965.52</v>
      </c>
    </row>
    <row r="49" spans="1:7" ht="51.75" x14ac:dyDescent="0.25">
      <c r="A49" s="22" t="s">
        <v>65</v>
      </c>
      <c r="B49" s="167" t="s">
        <v>609</v>
      </c>
      <c r="C49" s="172" t="s">
        <v>834</v>
      </c>
      <c r="D49" s="161" t="s">
        <v>123</v>
      </c>
      <c r="E49" s="169">
        <f>'Memória de Cálculo'!N278</f>
        <v>1</v>
      </c>
      <c r="F49" s="157">
        <f>'Composições do IFPB'!G32</f>
        <v>826.58</v>
      </c>
      <c r="G49" s="170">
        <f t="shared" si="2"/>
        <v>826.58</v>
      </c>
    </row>
    <row r="50" spans="1:7" ht="51.75" x14ac:dyDescent="0.25">
      <c r="A50" s="22" t="s">
        <v>197</v>
      </c>
      <c r="B50" s="167" t="s">
        <v>610</v>
      </c>
      <c r="C50" s="172" t="s">
        <v>835</v>
      </c>
      <c r="D50" s="161" t="s">
        <v>123</v>
      </c>
      <c r="E50" s="169">
        <f>'Memória de Cálculo'!N292</f>
        <v>1</v>
      </c>
      <c r="F50" s="157">
        <f>'Composições do IFPB'!G40</f>
        <v>427.79999999999995</v>
      </c>
      <c r="G50" s="170">
        <f t="shared" si="2"/>
        <v>427.8</v>
      </c>
    </row>
    <row r="51" spans="1:7" ht="39" x14ac:dyDescent="0.25">
      <c r="A51" s="22" t="s">
        <v>198</v>
      </c>
      <c r="B51" s="167" t="s">
        <v>569</v>
      </c>
      <c r="C51" s="172" t="s">
        <v>783</v>
      </c>
      <c r="D51" s="161" t="s">
        <v>123</v>
      </c>
      <c r="E51" s="169">
        <v>3</v>
      </c>
      <c r="F51" s="157">
        <v>870.32</v>
      </c>
      <c r="G51" s="170">
        <f t="shared" si="2"/>
        <v>2610.96</v>
      </c>
    </row>
    <row r="52" spans="1:7" ht="26.25" x14ac:dyDescent="0.25">
      <c r="A52" s="22" t="s">
        <v>235</v>
      </c>
      <c r="B52" s="167" t="s">
        <v>532</v>
      </c>
      <c r="C52" s="172" t="s">
        <v>570</v>
      </c>
      <c r="D52" s="161" t="s">
        <v>37</v>
      </c>
      <c r="E52" s="169">
        <f>'Memória de Cálculo'!N301</f>
        <v>2.52</v>
      </c>
      <c r="F52" s="157">
        <v>284.41000000000003</v>
      </c>
      <c r="G52" s="170">
        <f t="shared" si="2"/>
        <v>716.71</v>
      </c>
    </row>
    <row r="53" spans="1:7" x14ac:dyDescent="0.25">
      <c r="A53" s="22" t="s">
        <v>543</v>
      </c>
      <c r="B53" s="167"/>
      <c r="C53" s="178" t="s">
        <v>262</v>
      </c>
      <c r="D53" s="156"/>
      <c r="E53" s="156"/>
      <c r="F53" s="156"/>
      <c r="G53" s="179"/>
    </row>
    <row r="54" spans="1:7" ht="25.5" x14ac:dyDescent="0.25">
      <c r="A54" s="22" t="s">
        <v>544</v>
      </c>
      <c r="B54" s="112" t="s">
        <v>617</v>
      </c>
      <c r="C54" s="155" t="s">
        <v>836</v>
      </c>
      <c r="D54" s="161" t="s">
        <v>37</v>
      </c>
      <c r="E54" s="157">
        <f>'Memória de Cálculo'!N306</f>
        <v>46.650000000000006</v>
      </c>
      <c r="F54" s="161">
        <v>319.68</v>
      </c>
      <c r="G54" s="171">
        <f t="shared" si="2"/>
        <v>14913.07</v>
      </c>
    </row>
    <row r="55" spans="1:7" ht="25.5" x14ac:dyDescent="0.25">
      <c r="A55" s="22" t="s">
        <v>571</v>
      </c>
      <c r="B55" s="112" t="s">
        <v>572</v>
      </c>
      <c r="C55" s="155" t="s">
        <v>452</v>
      </c>
      <c r="D55" s="161" t="s">
        <v>37</v>
      </c>
      <c r="E55" s="157">
        <f>'Memória de Cálculo'!N312</f>
        <v>2.9200000000000008</v>
      </c>
      <c r="F55" s="161">
        <v>522.52</v>
      </c>
      <c r="G55" s="171">
        <f t="shared" si="2"/>
        <v>1525.76</v>
      </c>
    </row>
    <row r="56" spans="1:7" x14ac:dyDescent="0.25">
      <c r="A56" s="20" t="s">
        <v>66</v>
      </c>
      <c r="B56" s="11"/>
      <c r="C56" s="12" t="s">
        <v>61</v>
      </c>
      <c r="D56" s="13"/>
      <c r="E56" s="14"/>
      <c r="F56" s="14"/>
      <c r="G56" s="21">
        <f>SUM(G57:G60)</f>
        <v>18896.73</v>
      </c>
    </row>
    <row r="57" spans="1:7" ht="26.25" x14ac:dyDescent="0.25">
      <c r="A57" s="22" t="s">
        <v>68</v>
      </c>
      <c r="B57" s="167" t="s">
        <v>798</v>
      </c>
      <c r="C57" s="172" t="s">
        <v>832</v>
      </c>
      <c r="D57" s="156" t="s">
        <v>37</v>
      </c>
      <c r="E57" s="169">
        <f>'Memória de Cálculo'!N320</f>
        <v>497.68810000000008</v>
      </c>
      <c r="F57" s="157">
        <f>'Composições do IFPB'!G237</f>
        <v>27.393000000000001</v>
      </c>
      <c r="G57" s="170">
        <f t="shared" si="2"/>
        <v>13633.17</v>
      </c>
    </row>
    <row r="58" spans="1:7" ht="26.25" x14ac:dyDescent="0.25">
      <c r="A58" s="22" t="s">
        <v>199</v>
      </c>
      <c r="B58" s="167" t="s">
        <v>550</v>
      </c>
      <c r="C58" s="172" t="s">
        <v>549</v>
      </c>
      <c r="D58" s="156" t="s">
        <v>37</v>
      </c>
      <c r="E58" s="169">
        <f>'Memória de Cálculo'!N329</f>
        <v>76.385999999999981</v>
      </c>
      <c r="F58" s="161">
        <v>22.71</v>
      </c>
      <c r="G58" s="170">
        <f t="shared" si="2"/>
        <v>1734.73</v>
      </c>
    </row>
    <row r="59" spans="1:7" ht="39" x14ac:dyDescent="0.25">
      <c r="A59" s="22" t="s">
        <v>200</v>
      </c>
      <c r="B59" s="167" t="s">
        <v>240</v>
      </c>
      <c r="C59" s="172" t="s">
        <v>264</v>
      </c>
      <c r="D59" s="156" t="s">
        <v>39</v>
      </c>
      <c r="E59" s="169">
        <f>'Memória de Cálculo'!N333</f>
        <v>62.1</v>
      </c>
      <c r="F59" s="161">
        <v>45.56</v>
      </c>
      <c r="G59" s="170">
        <f t="shared" si="2"/>
        <v>2829.28</v>
      </c>
    </row>
    <row r="60" spans="1:7" x14ac:dyDescent="0.25">
      <c r="A60" s="22" t="s">
        <v>551</v>
      </c>
      <c r="B60" s="167" t="s">
        <v>242</v>
      </c>
      <c r="C60" s="172" t="s">
        <v>265</v>
      </c>
      <c r="D60" s="156" t="s">
        <v>39</v>
      </c>
      <c r="E60" s="169">
        <f>'Memória de Cálculo'!N339</f>
        <v>17</v>
      </c>
      <c r="F60" s="161">
        <v>41.15</v>
      </c>
      <c r="G60" s="170">
        <f t="shared" si="2"/>
        <v>699.55</v>
      </c>
    </row>
    <row r="61" spans="1:7" x14ac:dyDescent="0.25">
      <c r="A61" s="20" t="s">
        <v>69</v>
      </c>
      <c r="B61" s="11"/>
      <c r="C61" s="12" t="s">
        <v>67</v>
      </c>
      <c r="D61" s="13"/>
      <c r="E61" s="14"/>
      <c r="F61" s="14"/>
      <c r="G61" s="21">
        <f>G62</f>
        <v>2348.35</v>
      </c>
    </row>
    <row r="62" spans="1:7" ht="26.25" x14ac:dyDescent="0.25">
      <c r="A62" s="22" t="s">
        <v>166</v>
      </c>
      <c r="B62" s="167">
        <v>96109</v>
      </c>
      <c r="C62" s="172" t="s">
        <v>837</v>
      </c>
      <c r="D62" s="156" t="s">
        <v>37</v>
      </c>
      <c r="E62" s="169">
        <f>'Memória de Cálculo'!N346</f>
        <v>98.670000000000016</v>
      </c>
      <c r="F62" s="157">
        <v>23.8</v>
      </c>
      <c r="G62" s="170">
        <f t="shared" si="2"/>
        <v>2348.35</v>
      </c>
    </row>
    <row r="63" spans="1:7" x14ac:dyDescent="0.25">
      <c r="A63" s="20">
        <v>9</v>
      </c>
      <c r="B63" s="11"/>
      <c r="C63" s="12" t="s">
        <v>70</v>
      </c>
      <c r="D63" s="13"/>
      <c r="E63" s="14"/>
      <c r="F63" s="14"/>
      <c r="G63" s="21">
        <f>SUM(G64:G66)</f>
        <v>8488.15</v>
      </c>
    </row>
    <row r="64" spans="1:7" ht="39" x14ac:dyDescent="0.25">
      <c r="A64" s="22" t="s">
        <v>74</v>
      </c>
      <c r="B64" s="167" t="s">
        <v>243</v>
      </c>
      <c r="C64" s="172" t="s">
        <v>464</v>
      </c>
      <c r="D64" s="156" t="s">
        <v>37</v>
      </c>
      <c r="E64" s="169">
        <f>'Memória de Cálculo'!N357</f>
        <v>16.1875</v>
      </c>
      <c r="F64" s="157">
        <v>74.260000000000005</v>
      </c>
      <c r="G64" s="170">
        <f t="shared" si="2"/>
        <v>1202.08</v>
      </c>
    </row>
    <row r="65" spans="1:7" ht="39" x14ac:dyDescent="0.25">
      <c r="A65" s="22" t="s">
        <v>76</v>
      </c>
      <c r="B65" s="167" t="s">
        <v>71</v>
      </c>
      <c r="C65" s="172" t="s">
        <v>864</v>
      </c>
      <c r="D65" s="156" t="s">
        <v>37</v>
      </c>
      <c r="E65" s="169">
        <f>'Memória de Cálculo'!N364</f>
        <v>13.5</v>
      </c>
      <c r="F65" s="169">
        <v>207.73</v>
      </c>
      <c r="G65" s="170">
        <f t="shared" si="2"/>
        <v>2804.36</v>
      </c>
    </row>
    <row r="66" spans="1:7" ht="39" x14ac:dyDescent="0.25">
      <c r="A66" s="22" t="s">
        <v>80</v>
      </c>
      <c r="B66" s="180" t="s">
        <v>354</v>
      </c>
      <c r="C66" s="172" t="s">
        <v>355</v>
      </c>
      <c r="D66" s="156" t="s">
        <v>37</v>
      </c>
      <c r="E66" s="169">
        <f>'Memória de Cálculo'!N369</f>
        <v>95.62</v>
      </c>
      <c r="F66" s="157">
        <v>46.87</v>
      </c>
      <c r="G66" s="170">
        <f t="shared" si="2"/>
        <v>4481.71</v>
      </c>
    </row>
    <row r="67" spans="1:7" x14ac:dyDescent="0.25">
      <c r="A67" s="20">
        <v>10</v>
      </c>
      <c r="B67" s="11"/>
      <c r="C67" s="12" t="s">
        <v>73</v>
      </c>
      <c r="D67" s="13"/>
      <c r="E67" s="14"/>
      <c r="F67" s="14"/>
      <c r="G67" s="21">
        <f>SUM(G68:G73)</f>
        <v>6971.39</v>
      </c>
    </row>
    <row r="68" spans="1:7" ht="26.25" x14ac:dyDescent="0.25">
      <c r="A68" s="22" t="s">
        <v>86</v>
      </c>
      <c r="B68" s="167" t="s">
        <v>219</v>
      </c>
      <c r="C68" s="172" t="s">
        <v>266</v>
      </c>
      <c r="D68" s="161" t="s">
        <v>39</v>
      </c>
      <c r="E68" s="169">
        <f>'Memória de Cálculo'!N375</f>
        <v>21</v>
      </c>
      <c r="F68" s="157">
        <v>12.81</v>
      </c>
      <c r="G68" s="170">
        <f t="shared" si="2"/>
        <v>269.01</v>
      </c>
    </row>
    <row r="69" spans="1:7" x14ac:dyDescent="0.25">
      <c r="A69" s="22" t="s">
        <v>87</v>
      </c>
      <c r="B69" s="167" t="s">
        <v>646</v>
      </c>
      <c r="C69" s="172" t="s">
        <v>573</v>
      </c>
      <c r="D69" s="23" t="s">
        <v>77</v>
      </c>
      <c r="E69" s="169">
        <f>'Memória de Cálculo'!N381</f>
        <v>1</v>
      </c>
      <c r="F69" s="157">
        <f>'Composições do IFPB'!G106</f>
        <v>2545.7450000000003</v>
      </c>
      <c r="G69" s="170">
        <f>ROUND(E69*F69,2)</f>
        <v>2545.75</v>
      </c>
    </row>
    <row r="70" spans="1:7" ht="39" x14ac:dyDescent="0.25">
      <c r="A70" s="22" t="s">
        <v>88</v>
      </c>
      <c r="B70" s="167" t="s">
        <v>244</v>
      </c>
      <c r="C70" s="172" t="s">
        <v>267</v>
      </c>
      <c r="D70" s="23" t="s">
        <v>77</v>
      </c>
      <c r="E70" s="169">
        <f>'Memória de Cálculo'!N386</f>
        <v>17</v>
      </c>
      <c r="F70" s="161">
        <v>80.790000000000006</v>
      </c>
      <c r="G70" s="170">
        <f t="shared" ref="G70:G73" si="3">ROUND(E70*F70,2)</f>
        <v>1373.43</v>
      </c>
    </row>
    <row r="71" spans="1:7" ht="26.25" x14ac:dyDescent="0.25">
      <c r="A71" s="22" t="s">
        <v>89</v>
      </c>
      <c r="B71" s="167" t="s">
        <v>81</v>
      </c>
      <c r="C71" s="172" t="s">
        <v>268</v>
      </c>
      <c r="D71" s="23" t="s">
        <v>77</v>
      </c>
      <c r="E71" s="169">
        <f>'Memória de Cálculo'!N392</f>
        <v>12</v>
      </c>
      <c r="F71" s="161">
        <v>45.32</v>
      </c>
      <c r="G71" s="170">
        <f t="shared" si="3"/>
        <v>543.84</v>
      </c>
    </row>
    <row r="72" spans="1:7" ht="26.25" x14ac:dyDescent="0.25">
      <c r="A72" s="22" t="s">
        <v>91</v>
      </c>
      <c r="B72" s="167" t="s">
        <v>83</v>
      </c>
      <c r="C72" s="172" t="s">
        <v>269</v>
      </c>
      <c r="D72" s="23" t="s">
        <v>77</v>
      </c>
      <c r="E72" s="169">
        <f>'Memória de Cálculo'!N398</f>
        <v>5</v>
      </c>
      <c r="F72" s="161">
        <v>67.650000000000006</v>
      </c>
      <c r="G72" s="170">
        <f t="shared" si="3"/>
        <v>338.25</v>
      </c>
    </row>
    <row r="73" spans="1:7" ht="26.25" x14ac:dyDescent="0.25">
      <c r="A73" s="22" t="s">
        <v>679</v>
      </c>
      <c r="B73" s="167" t="s">
        <v>678</v>
      </c>
      <c r="C73" s="172" t="s">
        <v>677</v>
      </c>
      <c r="D73" s="23" t="s">
        <v>77</v>
      </c>
      <c r="E73" s="169">
        <v>1</v>
      </c>
      <c r="F73" s="161">
        <v>1901.11</v>
      </c>
      <c r="G73" s="170">
        <f t="shared" si="3"/>
        <v>1901.11</v>
      </c>
    </row>
    <row r="74" spans="1:7" x14ac:dyDescent="0.25">
      <c r="A74" s="20">
        <v>11</v>
      </c>
      <c r="B74" s="11"/>
      <c r="C74" s="12" t="s">
        <v>85</v>
      </c>
      <c r="D74" s="13"/>
      <c r="E74" s="14"/>
      <c r="F74" s="14"/>
      <c r="G74" s="21">
        <f>SUM(G75:G88)</f>
        <v>12100.490000000002</v>
      </c>
    </row>
    <row r="75" spans="1:7" ht="26.25" x14ac:dyDescent="0.25">
      <c r="A75" s="22" t="s">
        <v>95</v>
      </c>
      <c r="B75" s="167" t="s">
        <v>813</v>
      </c>
      <c r="C75" s="172" t="s">
        <v>818</v>
      </c>
      <c r="D75" s="161" t="s">
        <v>77</v>
      </c>
      <c r="E75" s="169">
        <f>'Memória de Cálculo'!N404</f>
        <v>5</v>
      </c>
      <c r="F75" s="157">
        <f>'Composições do IFPB'!G228</f>
        <v>582.49165700000003</v>
      </c>
      <c r="G75" s="170">
        <f t="shared" si="2"/>
        <v>2912.46</v>
      </c>
    </row>
    <row r="76" spans="1:7" ht="39" x14ac:dyDescent="0.25">
      <c r="A76" s="22" t="s">
        <v>96</v>
      </c>
      <c r="B76" s="112" t="s">
        <v>648</v>
      </c>
      <c r="C76" s="173" t="s">
        <v>647</v>
      </c>
      <c r="D76" s="161" t="s">
        <v>77</v>
      </c>
      <c r="E76" s="157">
        <v>5</v>
      </c>
      <c r="F76" s="157">
        <v>331.89</v>
      </c>
      <c r="G76" s="171">
        <f t="shared" si="2"/>
        <v>1659.45</v>
      </c>
    </row>
    <row r="77" spans="1:7" ht="26.25" x14ac:dyDescent="0.25">
      <c r="A77" s="22" t="s">
        <v>97</v>
      </c>
      <c r="B77" s="112" t="s">
        <v>650</v>
      </c>
      <c r="C77" s="173" t="s">
        <v>649</v>
      </c>
      <c r="D77" s="161" t="s">
        <v>77</v>
      </c>
      <c r="E77" s="157">
        <v>5</v>
      </c>
      <c r="F77" s="157">
        <v>49.38</v>
      </c>
      <c r="G77" s="171">
        <f t="shared" si="2"/>
        <v>246.9</v>
      </c>
    </row>
    <row r="78" spans="1:7" ht="39" x14ac:dyDescent="0.25">
      <c r="A78" s="22" t="s">
        <v>98</v>
      </c>
      <c r="B78" s="112" t="s">
        <v>474</v>
      </c>
      <c r="C78" s="173" t="s">
        <v>473</v>
      </c>
      <c r="D78" s="161" t="s">
        <v>77</v>
      </c>
      <c r="E78" s="157">
        <f>'Memória de Cálculo'!N422</f>
        <v>2</v>
      </c>
      <c r="F78" s="157">
        <v>944.07</v>
      </c>
      <c r="G78" s="171">
        <f t="shared" si="2"/>
        <v>1888.14</v>
      </c>
    </row>
    <row r="79" spans="1:7" ht="39" x14ac:dyDescent="0.25">
      <c r="A79" s="22" t="s">
        <v>100</v>
      </c>
      <c r="B79" s="112" t="s">
        <v>652</v>
      </c>
      <c r="C79" s="173" t="s">
        <v>651</v>
      </c>
      <c r="D79" s="161" t="s">
        <v>77</v>
      </c>
      <c r="E79" s="157">
        <f>'Memória de Cálculo'!N427</f>
        <v>1</v>
      </c>
      <c r="F79" s="157">
        <v>156.25</v>
      </c>
      <c r="G79" s="171">
        <f t="shared" si="2"/>
        <v>156.25</v>
      </c>
    </row>
    <row r="80" spans="1:7" ht="26.25" x14ac:dyDescent="0.25">
      <c r="A80" s="22" t="s">
        <v>101</v>
      </c>
      <c r="B80" s="167" t="s">
        <v>785</v>
      </c>
      <c r="C80" s="172" t="s">
        <v>784</v>
      </c>
      <c r="D80" s="23" t="s">
        <v>77</v>
      </c>
      <c r="E80" s="24">
        <f>'Memória de Cálculo'!N433</f>
        <v>9</v>
      </c>
      <c r="F80" s="24">
        <v>139.88</v>
      </c>
      <c r="G80" s="170">
        <f t="shared" ref="G80:G88" si="4">ROUND(E80*F80,2)</f>
        <v>1258.92</v>
      </c>
    </row>
    <row r="81" spans="1:7" ht="26.25" x14ac:dyDescent="0.25">
      <c r="A81" s="22" t="s">
        <v>102</v>
      </c>
      <c r="B81" s="167" t="s">
        <v>787</v>
      </c>
      <c r="C81" s="172" t="s">
        <v>786</v>
      </c>
      <c r="D81" s="23" t="s">
        <v>77</v>
      </c>
      <c r="E81" s="24">
        <v>3</v>
      </c>
      <c r="F81" s="24">
        <v>164.62</v>
      </c>
      <c r="G81" s="170">
        <f t="shared" si="4"/>
        <v>493.86</v>
      </c>
    </row>
    <row r="82" spans="1:7" ht="26.25" x14ac:dyDescent="0.25">
      <c r="A82" s="22"/>
      <c r="B82" s="167" t="s">
        <v>789</v>
      </c>
      <c r="C82" s="172" t="s">
        <v>788</v>
      </c>
      <c r="D82" s="23" t="s">
        <v>77</v>
      </c>
      <c r="E82" s="24">
        <v>3</v>
      </c>
      <c r="F82" s="24">
        <v>323.01</v>
      </c>
      <c r="G82" s="170">
        <f t="shared" si="4"/>
        <v>969.03</v>
      </c>
    </row>
    <row r="83" spans="1:7" ht="26.25" x14ac:dyDescent="0.25">
      <c r="A83" s="22" t="s">
        <v>106</v>
      </c>
      <c r="B83" s="156" t="s">
        <v>790</v>
      </c>
      <c r="C83" s="172" t="s">
        <v>270</v>
      </c>
      <c r="D83" s="23" t="s">
        <v>37</v>
      </c>
      <c r="E83" s="24">
        <f>'Memória de Cálculo'!N450</f>
        <v>2.7</v>
      </c>
      <c r="F83" s="24">
        <v>360.54</v>
      </c>
      <c r="G83" s="170">
        <f t="shared" si="4"/>
        <v>973.46</v>
      </c>
    </row>
    <row r="84" spans="1:7" ht="39" x14ac:dyDescent="0.25">
      <c r="A84" s="22" t="s">
        <v>653</v>
      </c>
      <c r="B84" s="156" t="s">
        <v>792</v>
      </c>
      <c r="C84" s="172" t="s">
        <v>791</v>
      </c>
      <c r="D84" s="23" t="s">
        <v>23</v>
      </c>
      <c r="E84" s="24">
        <v>5</v>
      </c>
      <c r="F84" s="24">
        <v>59.47</v>
      </c>
      <c r="G84" s="170">
        <f t="shared" si="4"/>
        <v>297.35000000000002</v>
      </c>
    </row>
    <row r="85" spans="1:7" x14ac:dyDescent="0.25">
      <c r="A85" s="22" t="s">
        <v>654</v>
      </c>
      <c r="B85" s="156" t="s">
        <v>222</v>
      </c>
      <c r="C85" s="172" t="s">
        <v>574</v>
      </c>
      <c r="D85" s="23" t="s">
        <v>23</v>
      </c>
      <c r="E85" s="24">
        <v>5</v>
      </c>
      <c r="F85" s="24">
        <v>14.56</v>
      </c>
      <c r="G85" s="170">
        <f t="shared" si="4"/>
        <v>72.8</v>
      </c>
    </row>
    <row r="86" spans="1:7" x14ac:dyDescent="0.25">
      <c r="A86" s="22" t="s">
        <v>655</v>
      </c>
      <c r="B86" s="156" t="s">
        <v>223</v>
      </c>
      <c r="C86" s="172" t="s">
        <v>271</v>
      </c>
      <c r="D86" s="23" t="s">
        <v>23</v>
      </c>
      <c r="E86" s="24">
        <v>5</v>
      </c>
      <c r="F86" s="24">
        <v>44.42</v>
      </c>
      <c r="G86" s="170">
        <f t="shared" si="4"/>
        <v>222.1</v>
      </c>
    </row>
    <row r="87" spans="1:7" x14ac:dyDescent="0.25">
      <c r="A87" s="22" t="s">
        <v>658</v>
      </c>
      <c r="B87" s="156" t="s">
        <v>657</v>
      </c>
      <c r="C87" s="172" t="s">
        <v>656</v>
      </c>
      <c r="D87" s="23" t="s">
        <v>37</v>
      </c>
      <c r="E87" s="24">
        <f>'Memória de Cálculo'!N473</f>
        <v>1.19</v>
      </c>
      <c r="F87" s="24">
        <v>248.62</v>
      </c>
      <c r="G87" s="170">
        <f t="shared" si="4"/>
        <v>295.86</v>
      </c>
    </row>
    <row r="88" spans="1:7" ht="26.25" x14ac:dyDescent="0.25">
      <c r="A88" s="22" t="s">
        <v>682</v>
      </c>
      <c r="B88" s="156" t="s">
        <v>681</v>
      </c>
      <c r="C88" s="172" t="s">
        <v>680</v>
      </c>
      <c r="D88" s="23" t="s">
        <v>23</v>
      </c>
      <c r="E88" s="24">
        <v>1</v>
      </c>
      <c r="F88" s="24">
        <v>653.91</v>
      </c>
      <c r="G88" s="170">
        <f t="shared" si="4"/>
        <v>653.91</v>
      </c>
    </row>
    <row r="89" spans="1:7" x14ac:dyDescent="0.25">
      <c r="A89" s="20">
        <v>12</v>
      </c>
      <c r="B89" s="11"/>
      <c r="C89" s="12" t="s">
        <v>94</v>
      </c>
      <c r="D89" s="13"/>
      <c r="E89" s="14"/>
      <c r="F89" s="14"/>
      <c r="G89" s="21">
        <f>SUM(G90:G98)</f>
        <v>30399.449999999997</v>
      </c>
    </row>
    <row r="90" spans="1:7" ht="26.25" x14ac:dyDescent="0.25">
      <c r="A90" s="22" t="s">
        <v>201</v>
      </c>
      <c r="B90" s="156" t="s">
        <v>578</v>
      </c>
      <c r="C90" s="172" t="s">
        <v>793</v>
      </c>
      <c r="D90" s="156" t="s">
        <v>37</v>
      </c>
      <c r="E90" s="169">
        <f>'Memória de Cálculo'!N481</f>
        <v>1397.3185000000001</v>
      </c>
      <c r="F90" s="157">
        <v>6.13</v>
      </c>
      <c r="G90" s="170">
        <f t="shared" ref="G90:G92" si="5">ROUND(E90*F90,2)</f>
        <v>8565.56</v>
      </c>
    </row>
    <row r="91" spans="1:7" x14ac:dyDescent="0.25">
      <c r="A91" s="22" t="s">
        <v>202</v>
      </c>
      <c r="B91" s="156" t="s">
        <v>245</v>
      </c>
      <c r="C91" s="172" t="s">
        <v>272</v>
      </c>
      <c r="D91" s="156" t="s">
        <v>37</v>
      </c>
      <c r="E91" s="169">
        <f>'Memória de Cálculo'!N518</f>
        <v>630.49299999999994</v>
      </c>
      <c r="F91" s="157">
        <v>8.5399999999999991</v>
      </c>
      <c r="G91" s="170">
        <f t="shared" si="5"/>
        <v>5384.41</v>
      </c>
    </row>
    <row r="92" spans="1:7" ht="26.25" x14ac:dyDescent="0.25">
      <c r="A92" s="22" t="s">
        <v>203</v>
      </c>
      <c r="B92" s="156" t="s">
        <v>247</v>
      </c>
      <c r="C92" s="172" t="s">
        <v>273</v>
      </c>
      <c r="D92" s="156" t="s">
        <v>37</v>
      </c>
      <c r="E92" s="169">
        <f>'Memória de Cálculo'!N537</f>
        <v>247.77840000000003</v>
      </c>
      <c r="F92" s="157">
        <v>1.57</v>
      </c>
      <c r="G92" s="170">
        <f t="shared" si="5"/>
        <v>389.01</v>
      </c>
    </row>
    <row r="93" spans="1:7" ht="25.5" x14ac:dyDescent="0.25">
      <c r="A93" s="22" t="s">
        <v>204</v>
      </c>
      <c r="B93" s="167" t="s">
        <v>356</v>
      </c>
      <c r="C93" s="175" t="s">
        <v>274</v>
      </c>
      <c r="D93" s="156" t="s">
        <v>37</v>
      </c>
      <c r="E93" s="177">
        <f>'Memória de Cálculo'!N553</f>
        <v>1391.3985</v>
      </c>
      <c r="F93" s="177">
        <v>9.44</v>
      </c>
      <c r="G93" s="170">
        <f>ROUND(E93*F93,2)</f>
        <v>13134.8</v>
      </c>
    </row>
    <row r="94" spans="1:7" ht="25.5" x14ac:dyDescent="0.25">
      <c r="A94" s="22" t="s">
        <v>205</v>
      </c>
      <c r="B94" s="167" t="s">
        <v>356</v>
      </c>
      <c r="C94" s="175" t="s">
        <v>275</v>
      </c>
      <c r="D94" s="156" t="s">
        <v>37</v>
      </c>
      <c r="E94" s="177">
        <f>'Memória de Cálculo'!N590</f>
        <v>35.976999999999997</v>
      </c>
      <c r="F94" s="177">
        <v>9.44</v>
      </c>
      <c r="G94" s="170">
        <f>ROUND(E94*F94,2)</f>
        <v>339.62</v>
      </c>
    </row>
    <row r="95" spans="1:7" x14ac:dyDescent="0.25">
      <c r="A95" s="22"/>
      <c r="B95" s="167"/>
      <c r="C95" s="178" t="s">
        <v>276</v>
      </c>
      <c r="D95" s="156"/>
      <c r="E95" s="156"/>
      <c r="F95" s="156"/>
      <c r="G95" s="170"/>
    </row>
    <row r="96" spans="1:7" x14ac:dyDescent="0.25">
      <c r="A96" s="22" t="s">
        <v>206</v>
      </c>
      <c r="B96" s="167" t="s">
        <v>103</v>
      </c>
      <c r="C96" s="181" t="s">
        <v>277</v>
      </c>
      <c r="D96" s="161" t="s">
        <v>37</v>
      </c>
      <c r="E96" s="169">
        <f>'Memória de Cálculo'!N596</f>
        <v>103.74000000000001</v>
      </c>
      <c r="F96" s="156">
        <v>16.27</v>
      </c>
      <c r="G96" s="170">
        <f t="shared" ref="G96" si="6">ROUND(E96*F96,2)</f>
        <v>1687.85</v>
      </c>
    </row>
    <row r="97" spans="1:9" x14ac:dyDescent="0.25">
      <c r="A97" s="22"/>
      <c r="B97" s="167"/>
      <c r="C97" s="178" t="s">
        <v>664</v>
      </c>
      <c r="D97" s="156"/>
      <c r="E97" s="156"/>
      <c r="F97" s="156"/>
      <c r="G97" s="170"/>
    </row>
    <row r="98" spans="1:9" ht="39" x14ac:dyDescent="0.25">
      <c r="A98" s="22" t="s">
        <v>208</v>
      </c>
      <c r="B98" s="167" t="s">
        <v>107</v>
      </c>
      <c r="C98" s="172" t="s">
        <v>278</v>
      </c>
      <c r="D98" s="156" t="s">
        <v>37</v>
      </c>
      <c r="E98" s="169">
        <f>'Memória de Cálculo'!N604</f>
        <v>68.200704000000002</v>
      </c>
      <c r="F98" s="169">
        <v>13.17</v>
      </c>
      <c r="G98" s="170">
        <f>ROUND(E98*F98,2)</f>
        <v>898.2</v>
      </c>
    </row>
    <row r="99" spans="1:9" x14ac:dyDescent="0.25">
      <c r="A99" s="20">
        <v>13</v>
      </c>
      <c r="B99" s="11"/>
      <c r="C99" s="12" t="s">
        <v>109</v>
      </c>
      <c r="D99" s="13"/>
      <c r="E99" s="14"/>
      <c r="F99" s="14"/>
      <c r="G99" s="21">
        <f>SUM(G100:G122)</f>
        <v>48372.24</v>
      </c>
      <c r="I99" s="184"/>
    </row>
    <row r="100" spans="1:9" ht="26.25" x14ac:dyDescent="0.25">
      <c r="A100" s="26" t="s">
        <v>285</v>
      </c>
      <c r="B100" s="156" t="s">
        <v>683</v>
      </c>
      <c r="C100" s="172" t="s">
        <v>838</v>
      </c>
      <c r="D100" s="156" t="s">
        <v>39</v>
      </c>
      <c r="E100" s="169">
        <v>38.4</v>
      </c>
      <c r="F100" s="157">
        <v>8.7100000000000009</v>
      </c>
      <c r="G100" s="170">
        <f t="shared" ref="G100:G122" si="7">ROUND(E100*F100,2)</f>
        <v>334.46</v>
      </c>
    </row>
    <row r="101" spans="1:9" ht="26.25" x14ac:dyDescent="0.25">
      <c r="A101" s="26" t="s">
        <v>286</v>
      </c>
      <c r="B101" s="156" t="s">
        <v>684</v>
      </c>
      <c r="C101" s="172" t="s">
        <v>839</v>
      </c>
      <c r="D101" s="156" t="s">
        <v>39</v>
      </c>
      <c r="E101" s="169">
        <v>153.6</v>
      </c>
      <c r="F101" s="157">
        <v>14.31</v>
      </c>
      <c r="G101" s="170">
        <f t="shared" si="7"/>
        <v>2198.02</v>
      </c>
    </row>
    <row r="102" spans="1:9" ht="26.25" x14ac:dyDescent="0.25">
      <c r="A102" s="26" t="s">
        <v>287</v>
      </c>
      <c r="B102" s="156" t="s">
        <v>685</v>
      </c>
      <c r="C102" s="172" t="s">
        <v>840</v>
      </c>
      <c r="D102" s="156" t="s">
        <v>39</v>
      </c>
      <c r="E102" s="169">
        <v>748.5</v>
      </c>
      <c r="F102" s="157">
        <v>3.51</v>
      </c>
      <c r="G102" s="170">
        <f t="shared" si="7"/>
        <v>2627.24</v>
      </c>
    </row>
    <row r="103" spans="1:9" ht="26.25" x14ac:dyDescent="0.25">
      <c r="A103" s="26" t="s">
        <v>288</v>
      </c>
      <c r="B103" s="156" t="s">
        <v>686</v>
      </c>
      <c r="C103" s="172" t="s">
        <v>841</v>
      </c>
      <c r="D103" s="156" t="s">
        <v>39</v>
      </c>
      <c r="E103" s="169">
        <v>64.5</v>
      </c>
      <c r="F103" s="157">
        <v>4.79</v>
      </c>
      <c r="G103" s="170">
        <f t="shared" si="7"/>
        <v>308.95999999999998</v>
      </c>
    </row>
    <row r="104" spans="1:9" ht="26.25" x14ac:dyDescent="0.25">
      <c r="A104" s="26" t="s">
        <v>289</v>
      </c>
      <c r="B104" s="156" t="s">
        <v>687</v>
      </c>
      <c r="C104" s="172" t="s">
        <v>842</v>
      </c>
      <c r="D104" s="156" t="s">
        <v>39</v>
      </c>
      <c r="E104" s="169">
        <v>91.62</v>
      </c>
      <c r="F104" s="157">
        <v>2.17</v>
      </c>
      <c r="G104" s="170">
        <f t="shared" si="7"/>
        <v>198.82</v>
      </c>
    </row>
    <row r="105" spans="1:9" ht="26.25" x14ac:dyDescent="0.25">
      <c r="A105" s="26" t="s">
        <v>290</v>
      </c>
      <c r="B105" s="156" t="s">
        <v>688</v>
      </c>
      <c r="C105" s="172" t="s">
        <v>843</v>
      </c>
      <c r="D105" s="156" t="s">
        <v>123</v>
      </c>
      <c r="E105" s="169">
        <v>3</v>
      </c>
      <c r="F105" s="157">
        <f>'Composições do IFPB'!G112</f>
        <v>410.65859999999998</v>
      </c>
      <c r="G105" s="170">
        <f t="shared" si="7"/>
        <v>1231.98</v>
      </c>
    </row>
    <row r="106" spans="1:9" ht="26.25" x14ac:dyDescent="0.25">
      <c r="A106" s="26" t="s">
        <v>291</v>
      </c>
      <c r="B106" s="156" t="s">
        <v>689</v>
      </c>
      <c r="C106" s="172" t="s">
        <v>844</v>
      </c>
      <c r="D106" s="156" t="s">
        <v>123</v>
      </c>
      <c r="E106" s="169">
        <v>17</v>
      </c>
      <c r="F106" s="157">
        <v>8.17</v>
      </c>
      <c r="G106" s="170">
        <f t="shared" si="7"/>
        <v>138.88999999999999</v>
      </c>
    </row>
    <row r="107" spans="1:9" ht="26.25" x14ac:dyDescent="0.25">
      <c r="A107" s="26" t="s">
        <v>292</v>
      </c>
      <c r="B107" s="156" t="s">
        <v>690</v>
      </c>
      <c r="C107" s="172" t="s">
        <v>845</v>
      </c>
      <c r="D107" s="156" t="s">
        <v>123</v>
      </c>
      <c r="E107" s="169">
        <v>33</v>
      </c>
      <c r="F107" s="157">
        <v>9.48</v>
      </c>
      <c r="G107" s="170">
        <f t="shared" si="7"/>
        <v>312.83999999999997</v>
      </c>
    </row>
    <row r="108" spans="1:9" ht="26.25" x14ac:dyDescent="0.25">
      <c r="A108" s="26" t="s">
        <v>293</v>
      </c>
      <c r="B108" s="156" t="s">
        <v>691</v>
      </c>
      <c r="C108" s="172" t="s">
        <v>846</v>
      </c>
      <c r="D108" s="156" t="s">
        <v>123</v>
      </c>
      <c r="E108" s="169">
        <v>2</v>
      </c>
      <c r="F108" s="157">
        <v>523.5</v>
      </c>
      <c r="G108" s="170">
        <f t="shared" si="7"/>
        <v>1047</v>
      </c>
    </row>
    <row r="109" spans="1:9" ht="26.25" x14ac:dyDescent="0.25">
      <c r="A109" s="26" t="s">
        <v>294</v>
      </c>
      <c r="B109" s="156" t="s">
        <v>692</v>
      </c>
      <c r="C109" s="172" t="s">
        <v>847</v>
      </c>
      <c r="D109" s="156" t="s">
        <v>123</v>
      </c>
      <c r="E109" s="169">
        <v>5</v>
      </c>
      <c r="F109" s="157">
        <v>61.43</v>
      </c>
      <c r="G109" s="170">
        <f t="shared" si="7"/>
        <v>307.14999999999998</v>
      </c>
    </row>
    <row r="110" spans="1:9" ht="39" x14ac:dyDescent="0.25">
      <c r="A110" s="26" t="s">
        <v>295</v>
      </c>
      <c r="B110" s="156" t="s">
        <v>693</v>
      </c>
      <c r="C110" s="172" t="s">
        <v>848</v>
      </c>
      <c r="D110" s="156" t="s">
        <v>39</v>
      </c>
      <c r="E110" s="169">
        <v>83</v>
      </c>
      <c r="F110" s="157">
        <v>8.7100000000000009</v>
      </c>
      <c r="G110" s="170">
        <f t="shared" si="7"/>
        <v>722.93</v>
      </c>
    </row>
    <row r="111" spans="1:9" ht="26.25" x14ac:dyDescent="0.25">
      <c r="A111" s="26" t="s">
        <v>296</v>
      </c>
      <c r="B111" s="156" t="s">
        <v>694</v>
      </c>
      <c r="C111" s="172" t="s">
        <v>849</v>
      </c>
      <c r="D111" s="156" t="s">
        <v>39</v>
      </c>
      <c r="E111" s="169">
        <v>42.8</v>
      </c>
      <c r="F111" s="157">
        <v>8.5299999999999994</v>
      </c>
      <c r="G111" s="170">
        <f t="shared" si="7"/>
        <v>365.08</v>
      </c>
    </row>
    <row r="112" spans="1:9" ht="39" x14ac:dyDescent="0.25">
      <c r="A112" s="26" t="s">
        <v>297</v>
      </c>
      <c r="B112" s="156" t="s">
        <v>695</v>
      </c>
      <c r="C112" s="172" t="s">
        <v>850</v>
      </c>
      <c r="D112" s="156" t="s">
        <v>123</v>
      </c>
      <c r="E112" s="169">
        <v>49</v>
      </c>
      <c r="F112" s="157">
        <f>'Composições do IFPB'!G122</f>
        <v>170.19</v>
      </c>
      <c r="G112" s="170">
        <f t="shared" si="7"/>
        <v>8339.31</v>
      </c>
    </row>
    <row r="113" spans="1:7" ht="26.25" x14ac:dyDescent="0.25">
      <c r="A113" s="26" t="s">
        <v>298</v>
      </c>
      <c r="B113" s="156" t="s">
        <v>696</v>
      </c>
      <c r="C113" s="172" t="s">
        <v>851</v>
      </c>
      <c r="D113" s="156" t="s">
        <v>123</v>
      </c>
      <c r="E113" s="169">
        <v>14</v>
      </c>
      <c r="F113" s="157">
        <f>'Composições do IFPB'!G188</f>
        <v>147.42400000000001</v>
      </c>
      <c r="G113" s="170">
        <f t="shared" si="7"/>
        <v>2063.94</v>
      </c>
    </row>
    <row r="114" spans="1:7" x14ac:dyDescent="0.25">
      <c r="A114" s="26" t="s">
        <v>299</v>
      </c>
      <c r="B114" s="156" t="s">
        <v>698</v>
      </c>
      <c r="C114" s="172" t="s">
        <v>852</v>
      </c>
      <c r="D114" s="156" t="s">
        <v>123</v>
      </c>
      <c r="E114" s="169">
        <v>17</v>
      </c>
      <c r="F114" s="157">
        <v>107.3</v>
      </c>
      <c r="G114" s="170">
        <f t="shared" si="7"/>
        <v>1824.1</v>
      </c>
    </row>
    <row r="115" spans="1:7" ht="26.25" x14ac:dyDescent="0.25">
      <c r="A115" s="26" t="s">
        <v>300</v>
      </c>
      <c r="B115" s="156" t="s">
        <v>699</v>
      </c>
      <c r="C115" s="172" t="s">
        <v>853</v>
      </c>
      <c r="D115" s="156" t="s">
        <v>123</v>
      </c>
      <c r="E115" s="169">
        <v>80</v>
      </c>
      <c r="F115" s="157">
        <f>'Composições do IFPB'!G127</f>
        <v>179.72</v>
      </c>
      <c r="G115" s="170">
        <f t="shared" si="7"/>
        <v>14377.6</v>
      </c>
    </row>
    <row r="116" spans="1:7" ht="39" x14ac:dyDescent="0.25">
      <c r="A116" s="26" t="s">
        <v>301</v>
      </c>
      <c r="B116" s="156" t="s">
        <v>701</v>
      </c>
      <c r="C116" s="172" t="s">
        <v>854</v>
      </c>
      <c r="D116" s="156" t="s">
        <v>123</v>
      </c>
      <c r="E116" s="169">
        <v>26</v>
      </c>
      <c r="F116" s="157">
        <f>'Composições do IFPB'!G139</f>
        <v>78.835999999999999</v>
      </c>
      <c r="G116" s="170">
        <f t="shared" si="7"/>
        <v>2049.7399999999998</v>
      </c>
    </row>
    <row r="117" spans="1:7" ht="39" x14ac:dyDescent="0.25">
      <c r="A117" s="26" t="s">
        <v>302</v>
      </c>
      <c r="B117" s="156" t="s">
        <v>703</v>
      </c>
      <c r="C117" s="172" t="s">
        <v>855</v>
      </c>
      <c r="D117" s="156" t="s">
        <v>123</v>
      </c>
      <c r="E117" s="169">
        <v>2</v>
      </c>
      <c r="F117" s="157">
        <f>'Composições do IFPB'!G151</f>
        <v>91.877299999999991</v>
      </c>
      <c r="G117" s="170">
        <f t="shared" si="7"/>
        <v>183.75</v>
      </c>
    </row>
    <row r="118" spans="1:7" ht="39" x14ac:dyDescent="0.25">
      <c r="A118" s="26" t="s">
        <v>303</v>
      </c>
      <c r="B118" s="156" t="s">
        <v>705</v>
      </c>
      <c r="C118" s="172" t="s">
        <v>856</v>
      </c>
      <c r="D118" s="156" t="s">
        <v>123</v>
      </c>
      <c r="E118" s="169">
        <v>58</v>
      </c>
      <c r="F118" s="157">
        <f>'Composições do IFPB'!G200</f>
        <v>119.077</v>
      </c>
      <c r="G118" s="170">
        <f t="shared" si="7"/>
        <v>6906.47</v>
      </c>
    </row>
    <row r="119" spans="1:7" ht="39" x14ac:dyDescent="0.25">
      <c r="A119" s="26" t="s">
        <v>304</v>
      </c>
      <c r="B119" s="156" t="s">
        <v>706</v>
      </c>
      <c r="C119" s="172" t="s">
        <v>857</v>
      </c>
      <c r="D119" s="156" t="s">
        <v>123</v>
      </c>
      <c r="E119" s="169">
        <v>16</v>
      </c>
      <c r="F119" s="157">
        <f>'Composições do IFPB'!G163</f>
        <v>113.46700000000001</v>
      </c>
      <c r="G119" s="170">
        <f t="shared" si="7"/>
        <v>1815.47</v>
      </c>
    </row>
    <row r="120" spans="1:7" ht="51.75" x14ac:dyDescent="0.25">
      <c r="A120" s="26" t="s">
        <v>305</v>
      </c>
      <c r="B120" s="156" t="s">
        <v>707</v>
      </c>
      <c r="C120" s="172" t="s">
        <v>858</v>
      </c>
      <c r="D120" s="156" t="s">
        <v>123</v>
      </c>
      <c r="E120" s="169">
        <v>1</v>
      </c>
      <c r="F120" s="157">
        <f>'Composições do IFPB'!G178</f>
        <v>468.67</v>
      </c>
      <c r="G120" s="170">
        <f t="shared" si="7"/>
        <v>468.67</v>
      </c>
    </row>
    <row r="121" spans="1:7" ht="64.5" x14ac:dyDescent="0.25">
      <c r="A121" s="26" t="s">
        <v>306</v>
      </c>
      <c r="B121" s="156" t="s">
        <v>709</v>
      </c>
      <c r="C121" s="172" t="s">
        <v>859</v>
      </c>
      <c r="D121" s="156" t="s">
        <v>123</v>
      </c>
      <c r="E121" s="169">
        <v>1</v>
      </c>
      <c r="F121" s="157">
        <f>'Composições do IFPB'!G173</f>
        <v>295.62</v>
      </c>
      <c r="G121" s="170">
        <f t="shared" si="7"/>
        <v>295.62</v>
      </c>
    </row>
    <row r="122" spans="1:7" ht="51.75" x14ac:dyDescent="0.25">
      <c r="A122" s="26" t="s">
        <v>307</v>
      </c>
      <c r="B122" s="156" t="s">
        <v>711</v>
      </c>
      <c r="C122" s="172" t="s">
        <v>860</v>
      </c>
      <c r="D122" s="156" t="s">
        <v>123</v>
      </c>
      <c r="E122" s="169">
        <v>4</v>
      </c>
      <c r="F122" s="157">
        <f>'Composições do IFPB'!G168</f>
        <v>63.55</v>
      </c>
      <c r="G122" s="170">
        <f t="shared" si="7"/>
        <v>254.2</v>
      </c>
    </row>
    <row r="123" spans="1:7" x14ac:dyDescent="0.25">
      <c r="A123" s="11" t="s">
        <v>113</v>
      </c>
      <c r="B123" s="11"/>
      <c r="C123" s="12" t="s">
        <v>554</v>
      </c>
      <c r="D123" s="13"/>
      <c r="E123" s="14"/>
      <c r="F123" s="14"/>
      <c r="G123" s="21">
        <f>SUM(G124:G126)</f>
        <v>3747.96</v>
      </c>
    </row>
    <row r="124" spans="1:7" x14ac:dyDescent="0.25">
      <c r="A124" s="22" t="s">
        <v>115</v>
      </c>
      <c r="B124" s="154" t="s">
        <v>555</v>
      </c>
      <c r="C124" s="155" t="s">
        <v>861</v>
      </c>
      <c r="D124" s="182" t="s">
        <v>284</v>
      </c>
      <c r="E124" s="169">
        <f>'Memória de Cálculo'!N613</f>
        <v>8</v>
      </c>
      <c r="F124" s="157">
        <v>164.29</v>
      </c>
      <c r="G124" s="170">
        <f>ROUND(E124*F124,2)</f>
        <v>1314.32</v>
      </c>
    </row>
    <row r="125" spans="1:7" x14ac:dyDescent="0.25">
      <c r="A125" s="22" t="s">
        <v>559</v>
      </c>
      <c r="B125" s="154" t="s">
        <v>556</v>
      </c>
      <c r="C125" s="155" t="s">
        <v>862</v>
      </c>
      <c r="D125" s="182" t="s">
        <v>284</v>
      </c>
      <c r="E125" s="169">
        <f>'Memória de Cálculo'!N617</f>
        <v>8</v>
      </c>
      <c r="F125" s="157">
        <v>213.33</v>
      </c>
      <c r="G125" s="170">
        <f t="shared" ref="G125:G126" si="8">ROUND(E125*F125,2)</f>
        <v>1706.64</v>
      </c>
    </row>
    <row r="126" spans="1:7" ht="38.25" x14ac:dyDescent="0.25">
      <c r="A126" s="22" t="s">
        <v>560</v>
      </c>
      <c r="B126" s="154" t="s">
        <v>557</v>
      </c>
      <c r="C126" s="155" t="s">
        <v>863</v>
      </c>
      <c r="D126" s="182" t="s">
        <v>284</v>
      </c>
      <c r="E126" s="169">
        <f>'Memória de Cálculo'!N621</f>
        <v>25</v>
      </c>
      <c r="F126" s="157">
        <v>29.08</v>
      </c>
      <c r="G126" s="170">
        <f t="shared" si="8"/>
        <v>727</v>
      </c>
    </row>
    <row r="127" spans="1:7" x14ac:dyDescent="0.25">
      <c r="A127" s="11" t="s">
        <v>210</v>
      </c>
      <c r="B127" s="11"/>
      <c r="C127" s="12" t="s">
        <v>110</v>
      </c>
      <c r="D127" s="13"/>
      <c r="E127" s="14"/>
      <c r="F127" s="14"/>
      <c r="G127" s="21">
        <f>G128</f>
        <v>5479.2</v>
      </c>
    </row>
    <row r="128" spans="1:7" ht="51.75" x14ac:dyDescent="0.25">
      <c r="A128" s="22" t="s">
        <v>211</v>
      </c>
      <c r="B128" s="156" t="s">
        <v>111</v>
      </c>
      <c r="C128" s="172" t="s">
        <v>279</v>
      </c>
      <c r="D128" s="161" t="s">
        <v>39</v>
      </c>
      <c r="E128" s="169">
        <v>45</v>
      </c>
      <c r="F128" s="157">
        <v>121.76</v>
      </c>
      <c r="G128" s="170">
        <f>ROUND(E128*F128,2)</f>
        <v>5479.2</v>
      </c>
    </row>
    <row r="129" spans="1:11" x14ac:dyDescent="0.25">
      <c r="A129" s="20" t="s">
        <v>794</v>
      </c>
      <c r="B129" s="11"/>
      <c r="C129" s="12" t="s">
        <v>114</v>
      </c>
      <c r="D129" s="13"/>
      <c r="E129" s="14"/>
      <c r="F129" s="14"/>
      <c r="G129" s="21">
        <f>SUM(G130:G134)</f>
        <v>16648.36</v>
      </c>
    </row>
    <row r="130" spans="1:11" x14ac:dyDescent="0.25">
      <c r="A130" s="22" t="s">
        <v>795</v>
      </c>
      <c r="B130" s="167" t="s">
        <v>248</v>
      </c>
      <c r="C130" s="172" t="s">
        <v>280</v>
      </c>
      <c r="D130" s="161" t="s">
        <v>37</v>
      </c>
      <c r="E130" s="169">
        <f>'Memória de Cálculo'!N631</f>
        <v>40.832000000000001</v>
      </c>
      <c r="F130" s="157">
        <v>252.4</v>
      </c>
      <c r="G130" s="170">
        <f>ROUND(E130*F130,2)</f>
        <v>10306</v>
      </c>
    </row>
    <row r="131" spans="1:11" ht="26.25" x14ac:dyDescent="0.25">
      <c r="A131" s="22" t="s">
        <v>865</v>
      </c>
      <c r="B131" s="167" t="s">
        <v>116</v>
      </c>
      <c r="C131" s="172" t="s">
        <v>281</v>
      </c>
      <c r="D131" s="156" t="s">
        <v>39</v>
      </c>
      <c r="E131" s="169">
        <f>'Memória de Cálculo'!N637</f>
        <v>98.919999999999987</v>
      </c>
      <c r="F131" s="157">
        <v>50.43</v>
      </c>
      <c r="G131" s="170">
        <f>ROUND(E131*F131,2)</f>
        <v>4988.54</v>
      </c>
    </row>
    <row r="132" spans="1:11" ht="26.25" x14ac:dyDescent="0.25">
      <c r="A132" s="22" t="s">
        <v>866</v>
      </c>
      <c r="B132" s="167" t="s">
        <v>576</v>
      </c>
      <c r="C132" s="172" t="s">
        <v>575</v>
      </c>
      <c r="D132" s="161" t="s">
        <v>37</v>
      </c>
      <c r="E132" s="169">
        <v>2.4</v>
      </c>
      <c r="F132" s="157">
        <v>125.65</v>
      </c>
      <c r="G132" s="170">
        <f>ROUND(E132*F132,2)</f>
        <v>301.56</v>
      </c>
    </row>
    <row r="133" spans="1:11" x14ac:dyDescent="0.25">
      <c r="A133" s="22" t="s">
        <v>867</v>
      </c>
      <c r="B133" s="167" t="s">
        <v>117</v>
      </c>
      <c r="C133" s="175" t="s">
        <v>282</v>
      </c>
      <c r="D133" s="161" t="s">
        <v>37</v>
      </c>
      <c r="E133" s="169">
        <f>'Memória de Cálculo'!N648</f>
        <v>460.13</v>
      </c>
      <c r="F133" s="157">
        <v>1.82</v>
      </c>
      <c r="G133" s="170">
        <f>ROUND(E133*F133,2)</f>
        <v>837.44</v>
      </c>
    </row>
    <row r="134" spans="1:11" x14ac:dyDescent="0.25">
      <c r="A134" s="22"/>
      <c r="B134" s="112" t="s">
        <v>775</v>
      </c>
      <c r="C134" s="186" t="s">
        <v>776</v>
      </c>
      <c r="D134" s="112" t="s">
        <v>23</v>
      </c>
      <c r="E134" s="187">
        <v>1</v>
      </c>
      <c r="F134" s="157">
        <v>214.82</v>
      </c>
      <c r="G134" s="170">
        <f>ROUND(E134*F134,2)</f>
        <v>214.82</v>
      </c>
    </row>
    <row r="135" spans="1:11" x14ac:dyDescent="0.25">
      <c r="A135" s="20" t="s">
        <v>868</v>
      </c>
      <c r="B135" s="11"/>
      <c r="C135" s="12" t="s">
        <v>796</v>
      </c>
      <c r="D135" s="13"/>
      <c r="E135" s="14"/>
      <c r="F135" s="14"/>
      <c r="G135" s="21">
        <f>SUM(G136)</f>
        <v>19070.099999999999</v>
      </c>
    </row>
    <row r="136" spans="1:11" x14ac:dyDescent="0.25">
      <c r="A136" s="22" t="s">
        <v>869</v>
      </c>
      <c r="B136" s="188" t="s">
        <v>798</v>
      </c>
      <c r="C136" s="19" t="s">
        <v>797</v>
      </c>
      <c r="D136" s="112" t="s">
        <v>311</v>
      </c>
      <c r="E136" s="187">
        <v>1</v>
      </c>
      <c r="F136" s="157">
        <f>'Composições do IFPB'!H242</f>
        <v>19070.099999999999</v>
      </c>
      <c r="G136" s="187">
        <f>E136*F136</f>
        <v>19070.099999999999</v>
      </c>
    </row>
    <row r="137" spans="1:11" x14ac:dyDescent="0.25">
      <c r="A137" s="29"/>
      <c r="B137" s="25"/>
      <c r="C137" s="1" t="s">
        <v>119</v>
      </c>
      <c r="D137" s="2"/>
      <c r="E137" s="3"/>
      <c r="F137" s="3"/>
      <c r="G137" s="30">
        <f>G14+G24+G29+G33+G40+G46+G56+G61+G63+G67+G74+G89+G99+G123+G127+G129+G135</f>
        <v>263637.77499999997</v>
      </c>
      <c r="I137" s="184"/>
    </row>
    <row r="138" spans="1:11" x14ac:dyDescent="0.25">
      <c r="A138" s="29"/>
      <c r="B138" s="25"/>
      <c r="C138" s="1" t="s">
        <v>375</v>
      </c>
      <c r="D138" s="2"/>
      <c r="E138" s="3"/>
      <c r="F138" s="3"/>
      <c r="G138" s="30">
        <f>G137*0.2522</f>
        <v>66489.446854999987</v>
      </c>
      <c r="H138" s="183"/>
      <c r="J138" s="185"/>
    </row>
    <row r="139" spans="1:11" x14ac:dyDescent="0.25">
      <c r="A139" s="29"/>
      <c r="B139" s="25"/>
      <c r="C139" s="1" t="s">
        <v>120</v>
      </c>
      <c r="D139" s="2"/>
      <c r="E139" s="3"/>
      <c r="F139" s="3"/>
      <c r="G139" s="30">
        <f>G137+G138</f>
        <v>330127.22185499995</v>
      </c>
      <c r="I139" s="195"/>
      <c r="J139" s="184"/>
      <c r="K139" s="184"/>
    </row>
    <row r="141" spans="1:11" x14ac:dyDescent="0.25">
      <c r="K141" s="185"/>
    </row>
    <row r="142" spans="1:11" x14ac:dyDescent="0.25">
      <c r="I142" s="184"/>
      <c r="J142" s="195"/>
      <c r="K142" s="184"/>
    </row>
    <row r="143" spans="1:11" x14ac:dyDescent="0.25">
      <c r="D143" s="193"/>
      <c r="H143" s="185"/>
      <c r="I143" s="184"/>
    </row>
    <row r="144" spans="1:11" x14ac:dyDescent="0.25">
      <c r="G144" s="184"/>
      <c r="I144" s="184"/>
      <c r="K144" s="184"/>
    </row>
  </sheetData>
  <protectedRanges>
    <protectedRange password="CC29" sqref="C98" name="Intervalo1_8_2_1"/>
  </protectedRanges>
  <mergeCells count="10">
    <mergeCell ref="A9:G9"/>
    <mergeCell ref="A10:G10"/>
    <mergeCell ref="A12:A13"/>
    <mergeCell ref="B12:B13"/>
    <mergeCell ref="C12:C13"/>
    <mergeCell ref="D12:D13"/>
    <mergeCell ref="E12:E13"/>
    <mergeCell ref="F12:F13"/>
    <mergeCell ref="G12:G13"/>
    <mergeCell ref="A11:G11"/>
  </mergeCells>
  <pageMargins left="0.511811024" right="0.511811024" top="0.78740157499999996" bottom="0.78740157499999996" header="0.31496062000000002" footer="0.31496062000000002"/>
  <pageSetup paperSize="9" scale="65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665"/>
  <sheetViews>
    <sheetView view="pageBreakPreview" topLeftCell="A642" zoomScaleSheetLayoutView="100" workbookViewId="0">
      <selection activeCell="A648" sqref="A648"/>
    </sheetView>
  </sheetViews>
  <sheetFormatPr defaultRowHeight="15" x14ac:dyDescent="0.25"/>
  <cols>
    <col min="2" max="2" width="43.28515625" customWidth="1"/>
    <col min="5" max="5" width="13.28515625" bestFit="1" customWidth="1"/>
    <col min="6" max="6" width="15.85546875" bestFit="1" customWidth="1"/>
    <col min="8" max="8" width="5.85546875" bestFit="1" customWidth="1"/>
    <col min="10" max="10" width="9.7109375" bestFit="1" customWidth="1"/>
    <col min="11" max="11" width="5.85546875" bestFit="1" customWidth="1"/>
    <col min="12" max="12" width="13.28515625" bestFit="1" customWidth="1"/>
    <col min="13" max="13" width="2" bestFit="1" customWidth="1"/>
    <col min="14" max="14" width="11.85546875" bestFit="1" customWidth="1"/>
    <col min="19" max="19" width="47.7109375" customWidth="1"/>
  </cols>
  <sheetData>
    <row r="1" spans="1:16" ht="21" x14ac:dyDescent="0.25">
      <c r="A1" s="4"/>
      <c r="B1" s="5"/>
      <c r="C1" s="6"/>
      <c r="D1" s="6"/>
      <c r="E1" s="6"/>
      <c r="F1" s="6"/>
      <c r="G1" s="6"/>
      <c r="H1" s="7"/>
      <c r="I1" s="7"/>
      <c r="J1" s="7"/>
      <c r="K1" s="7"/>
      <c r="L1" s="7"/>
      <c r="M1" s="7"/>
      <c r="N1" s="8"/>
      <c r="O1" s="7"/>
      <c r="P1" s="7"/>
    </row>
    <row r="2" spans="1:16" ht="21" x14ac:dyDescent="0.25">
      <c r="A2" s="253" t="s">
        <v>249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</row>
    <row r="3" spans="1:16" ht="21" x14ac:dyDescent="0.25">
      <c r="A3" s="255" t="s">
        <v>250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</row>
    <row r="4" spans="1:16" ht="2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ht="23.25" customHeight="1" x14ac:dyDescent="0.25">
      <c r="A5" s="32">
        <v>1</v>
      </c>
      <c r="B5" s="254" t="str">
        <f>'[1]Boletim de Medição Real'!B8</f>
        <v>SERVIÇOS PRELIMINARES</v>
      </c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</row>
    <row r="6" spans="1:16" ht="20.25" x14ac:dyDescent="0.25">
      <c r="A6" s="33" t="s">
        <v>9</v>
      </c>
      <c r="B6" s="251" t="s">
        <v>11</v>
      </c>
      <c r="C6" s="251"/>
      <c r="D6" s="251"/>
      <c r="E6" s="251"/>
      <c r="F6" s="251"/>
      <c r="G6" s="251"/>
      <c r="H6" s="251"/>
      <c r="I6" s="251"/>
      <c r="J6" s="252" t="s">
        <v>121</v>
      </c>
      <c r="K6" s="252"/>
      <c r="L6" s="252"/>
      <c r="M6" s="34"/>
      <c r="N6" s="35">
        <f>SUM(P9:P25)</f>
        <v>17.475405599999998</v>
      </c>
      <c r="O6" s="35"/>
      <c r="P6" s="36" t="s">
        <v>12</v>
      </c>
    </row>
    <row r="7" spans="1:16" ht="20.25" x14ac:dyDescent="0.25">
      <c r="A7" s="33"/>
      <c r="B7" s="37"/>
      <c r="C7" s="38"/>
      <c r="D7" s="38"/>
      <c r="E7" s="38"/>
      <c r="F7" s="38"/>
      <c r="G7" s="38"/>
      <c r="H7" s="36"/>
      <c r="I7" s="36"/>
      <c r="J7" s="34"/>
      <c r="K7" s="34"/>
      <c r="L7" s="34"/>
      <c r="M7" s="34"/>
      <c r="N7" s="35"/>
      <c r="O7" s="35"/>
      <c r="P7" s="36"/>
    </row>
    <row r="8" spans="1:16" ht="21" x14ac:dyDescent="0.5">
      <c r="A8" s="33"/>
      <c r="B8" s="39" t="s">
        <v>129</v>
      </c>
      <c r="C8" s="38"/>
      <c r="D8" s="38"/>
      <c r="E8" s="38"/>
      <c r="F8" s="38"/>
      <c r="G8" s="38"/>
      <c r="H8" s="40" t="s">
        <v>123</v>
      </c>
      <c r="I8" s="36"/>
      <c r="J8" s="40" t="s">
        <v>124</v>
      </c>
      <c r="K8" s="41"/>
      <c r="L8" s="40" t="s">
        <v>125</v>
      </c>
      <c r="M8" s="40"/>
      <c r="N8" s="40" t="s">
        <v>126</v>
      </c>
      <c r="O8" s="62"/>
      <c r="P8" s="41" t="s">
        <v>127</v>
      </c>
    </row>
    <row r="9" spans="1:16" ht="20.25" x14ac:dyDescent="0.25">
      <c r="A9" s="33"/>
      <c r="B9" s="39" t="s">
        <v>376</v>
      </c>
      <c r="C9" s="42" t="s">
        <v>12</v>
      </c>
      <c r="D9" s="38"/>
      <c r="E9" s="38"/>
      <c r="F9" s="38"/>
      <c r="G9" s="38"/>
      <c r="H9" s="39">
        <v>1</v>
      </c>
      <c r="I9" s="42"/>
      <c r="J9" s="43">
        <v>2.76</v>
      </c>
      <c r="K9" s="39"/>
      <c r="L9" s="43">
        <f>3.03+0.1903+0.1151</f>
        <v>3.3353999999999999</v>
      </c>
      <c r="M9" s="39" t="s">
        <v>128</v>
      </c>
      <c r="N9" s="44">
        <v>0.15</v>
      </c>
      <c r="O9" s="44"/>
      <c r="P9" s="43">
        <f>J9*L9*N9</f>
        <v>1.3808555999999998</v>
      </c>
    </row>
    <row r="10" spans="1:16" ht="20.25" x14ac:dyDescent="0.25">
      <c r="A10" s="33"/>
      <c r="B10" s="39" t="s">
        <v>377</v>
      </c>
      <c r="C10" s="42" t="s">
        <v>12</v>
      </c>
      <c r="D10" s="38"/>
      <c r="E10" s="38"/>
      <c r="F10" s="38"/>
      <c r="G10" s="38"/>
      <c r="H10" s="39">
        <v>1</v>
      </c>
      <c r="I10" s="42"/>
      <c r="J10" s="43">
        <v>1.7</v>
      </c>
      <c r="K10" s="39"/>
      <c r="L10" s="43">
        <v>5.96</v>
      </c>
      <c r="M10" s="39" t="s">
        <v>128</v>
      </c>
      <c r="N10" s="44">
        <v>0.15</v>
      </c>
      <c r="O10" s="44"/>
      <c r="P10" s="43">
        <f t="shared" ref="P10:P15" si="0">J10*L10*N10</f>
        <v>1.5197999999999998</v>
      </c>
    </row>
    <row r="11" spans="1:16" ht="20.25" x14ac:dyDescent="0.25">
      <c r="A11" s="33"/>
      <c r="B11" s="39" t="s">
        <v>378</v>
      </c>
      <c r="C11" s="42" t="s">
        <v>12</v>
      </c>
      <c r="D11" s="38"/>
      <c r="E11" s="38"/>
      <c r="F11" s="38"/>
      <c r="G11" s="38"/>
      <c r="H11" s="39">
        <v>1</v>
      </c>
      <c r="I11" s="42"/>
      <c r="J11" s="43">
        <v>0.6</v>
      </c>
      <c r="K11" s="39"/>
      <c r="L11" s="43">
        <v>9.1999999999999993</v>
      </c>
      <c r="M11" s="39" t="s">
        <v>128</v>
      </c>
      <c r="N11" s="44">
        <v>0.5</v>
      </c>
      <c r="O11" s="44"/>
      <c r="P11" s="43">
        <f t="shared" si="0"/>
        <v>2.76</v>
      </c>
    </row>
    <row r="12" spans="1:16" ht="20.25" x14ac:dyDescent="0.25">
      <c r="A12" s="33"/>
      <c r="B12" s="39" t="s">
        <v>379</v>
      </c>
      <c r="C12" s="42" t="s">
        <v>12</v>
      </c>
      <c r="D12" s="38"/>
      <c r="E12" s="38"/>
      <c r="F12" s="38"/>
      <c r="G12" s="38"/>
      <c r="H12" s="39">
        <v>1</v>
      </c>
      <c r="I12" s="42"/>
      <c r="J12" s="43">
        <v>1.1000000000000001</v>
      </c>
      <c r="K12" s="39"/>
      <c r="L12" s="43">
        <v>1.5</v>
      </c>
      <c r="M12" s="39"/>
      <c r="N12" s="44">
        <v>0.15</v>
      </c>
      <c r="O12" s="44"/>
      <c r="P12" s="43">
        <f t="shared" si="0"/>
        <v>0.2475</v>
      </c>
    </row>
    <row r="13" spans="1:16" ht="20.25" x14ac:dyDescent="0.25">
      <c r="A13" s="33"/>
      <c r="B13" s="39" t="s">
        <v>380</v>
      </c>
      <c r="C13" s="42" t="s">
        <v>12</v>
      </c>
      <c r="D13" s="38"/>
      <c r="E13" s="38"/>
      <c r="F13" s="38"/>
      <c r="G13" s="38"/>
      <c r="H13" s="39">
        <v>1</v>
      </c>
      <c r="I13" s="42"/>
      <c r="J13" s="43">
        <v>2.7</v>
      </c>
      <c r="K13" s="39"/>
      <c r="L13" s="43">
        <v>1.35</v>
      </c>
      <c r="M13" s="39"/>
      <c r="N13" s="44">
        <v>0.15</v>
      </c>
      <c r="O13" s="44"/>
      <c r="P13" s="43">
        <f t="shared" si="0"/>
        <v>0.54675000000000007</v>
      </c>
    </row>
    <row r="14" spans="1:16" ht="20.25" x14ac:dyDescent="0.25">
      <c r="A14" s="33"/>
      <c r="B14" s="39" t="s">
        <v>381</v>
      </c>
      <c r="C14" s="42" t="s">
        <v>12</v>
      </c>
      <c r="D14" s="38"/>
      <c r="E14" s="38"/>
      <c r="F14" s="38"/>
      <c r="G14" s="38"/>
      <c r="H14" s="39">
        <v>1</v>
      </c>
      <c r="I14" s="42"/>
      <c r="J14" s="43">
        <v>2.7</v>
      </c>
      <c r="K14" s="39"/>
      <c r="L14" s="43">
        <v>6.6</v>
      </c>
      <c r="M14" s="39"/>
      <c r="N14" s="39">
        <v>0.15</v>
      </c>
      <c r="O14" s="39"/>
      <c r="P14" s="43">
        <f t="shared" si="0"/>
        <v>2.673</v>
      </c>
    </row>
    <row r="15" spans="1:16" ht="20.25" x14ac:dyDescent="0.25">
      <c r="A15" s="33"/>
      <c r="B15" s="39" t="s">
        <v>382</v>
      </c>
      <c r="C15" s="42" t="s">
        <v>12</v>
      </c>
      <c r="D15" s="38"/>
      <c r="E15" s="38"/>
      <c r="F15" s="38"/>
      <c r="G15" s="38"/>
      <c r="H15" s="39">
        <v>1</v>
      </c>
      <c r="I15" s="42"/>
      <c r="J15" s="43">
        <v>2.7</v>
      </c>
      <c r="K15" s="39"/>
      <c r="L15" s="43">
        <v>0.86</v>
      </c>
      <c r="M15" s="39"/>
      <c r="N15" s="44">
        <v>0.15</v>
      </c>
      <c r="O15" s="44"/>
      <c r="P15" s="43">
        <f t="shared" si="0"/>
        <v>0.3483</v>
      </c>
    </row>
    <row r="16" spans="1:16" ht="20.25" x14ac:dyDescent="0.25">
      <c r="A16" s="33"/>
      <c r="B16" s="39" t="s">
        <v>383</v>
      </c>
      <c r="C16" s="42" t="s">
        <v>12</v>
      </c>
      <c r="D16" s="38"/>
      <c r="E16" s="38"/>
      <c r="F16" s="38"/>
      <c r="G16" s="38"/>
      <c r="H16" s="39">
        <v>1</v>
      </c>
      <c r="I16" s="42"/>
      <c r="J16" s="43">
        <v>2.7</v>
      </c>
      <c r="K16" s="39"/>
      <c r="L16" s="43">
        <v>5.3</v>
      </c>
      <c r="M16" s="39" t="s">
        <v>128</v>
      </c>
      <c r="N16" s="44">
        <v>0.15</v>
      </c>
      <c r="O16" s="44"/>
      <c r="P16" s="43">
        <f>J16*L16*N16</f>
        <v>2.1465000000000001</v>
      </c>
    </row>
    <row r="17" spans="1:16" ht="20.25" x14ac:dyDescent="0.25">
      <c r="A17" s="33"/>
      <c r="B17" s="39" t="s">
        <v>384</v>
      </c>
      <c r="C17" s="42" t="s">
        <v>12</v>
      </c>
      <c r="D17" s="38"/>
      <c r="E17" s="38"/>
      <c r="F17" s="38"/>
      <c r="G17" s="38"/>
      <c r="H17" s="39">
        <v>1</v>
      </c>
      <c r="I17" s="42"/>
      <c r="J17" s="43">
        <v>2.7</v>
      </c>
      <c r="K17" s="39"/>
      <c r="L17" s="43">
        <v>0.77</v>
      </c>
      <c r="M17" s="39" t="s">
        <v>128</v>
      </c>
      <c r="N17" s="44">
        <v>0.15</v>
      </c>
      <c r="O17" s="44"/>
      <c r="P17" s="43">
        <f t="shared" ref="P17:P25" si="1">J17*L17*N17</f>
        <v>0.31185000000000002</v>
      </c>
    </row>
    <row r="18" spans="1:16" ht="20.25" x14ac:dyDescent="0.25">
      <c r="A18" s="33"/>
      <c r="B18" s="39" t="s">
        <v>385</v>
      </c>
      <c r="C18" s="42" t="s">
        <v>12</v>
      </c>
      <c r="D18" s="38"/>
      <c r="E18" s="38"/>
      <c r="F18" s="38"/>
      <c r="G18" s="38"/>
      <c r="H18" s="39">
        <v>1</v>
      </c>
      <c r="I18" s="42"/>
      <c r="J18" s="43">
        <v>2.7</v>
      </c>
      <c r="K18" s="39"/>
      <c r="L18" s="43">
        <v>1.74</v>
      </c>
      <c r="M18" s="39" t="s">
        <v>128</v>
      </c>
      <c r="N18" s="44">
        <v>0.15</v>
      </c>
      <c r="O18" s="44"/>
      <c r="P18" s="43">
        <f t="shared" si="1"/>
        <v>0.70469999999999999</v>
      </c>
    </row>
    <row r="19" spans="1:16" ht="20.25" x14ac:dyDescent="0.25">
      <c r="A19" s="33"/>
      <c r="B19" s="39" t="s">
        <v>386</v>
      </c>
      <c r="C19" s="42" t="s">
        <v>12</v>
      </c>
      <c r="D19" s="38"/>
      <c r="E19" s="38"/>
      <c r="F19" s="38"/>
      <c r="G19" s="38"/>
      <c r="H19" s="39">
        <v>1</v>
      </c>
      <c r="I19" s="42"/>
      <c r="J19" s="43">
        <v>2.7</v>
      </c>
      <c r="K19" s="39"/>
      <c r="L19" s="43">
        <v>1.74</v>
      </c>
      <c r="M19" s="39" t="s">
        <v>128</v>
      </c>
      <c r="N19" s="44">
        <v>0.15</v>
      </c>
      <c r="O19" s="44"/>
      <c r="P19" s="43">
        <f t="shared" si="1"/>
        <v>0.70469999999999999</v>
      </c>
    </row>
    <row r="20" spans="1:16" ht="20.25" x14ac:dyDescent="0.25">
      <c r="A20" s="33"/>
      <c r="B20" s="39" t="s">
        <v>387</v>
      </c>
      <c r="C20" s="42" t="s">
        <v>12</v>
      </c>
      <c r="D20" s="38"/>
      <c r="E20" s="38"/>
      <c r="F20" s="38"/>
      <c r="G20" s="38"/>
      <c r="H20" s="39">
        <v>1</v>
      </c>
      <c r="I20" s="42"/>
      <c r="J20" s="43">
        <v>2.7</v>
      </c>
      <c r="K20" s="39"/>
      <c r="L20" s="43">
        <v>0.86</v>
      </c>
      <c r="M20" s="39"/>
      <c r="N20" s="44">
        <v>0.15</v>
      </c>
      <c r="O20" s="44"/>
      <c r="P20" s="43">
        <f t="shared" si="1"/>
        <v>0.3483</v>
      </c>
    </row>
    <row r="21" spans="1:16" ht="20.25" x14ac:dyDescent="0.25">
      <c r="A21" s="33"/>
      <c r="B21" s="39" t="s">
        <v>388</v>
      </c>
      <c r="C21" s="42" t="s">
        <v>12</v>
      </c>
      <c r="D21" s="38"/>
      <c r="E21" s="38"/>
      <c r="F21" s="38"/>
      <c r="G21" s="38"/>
      <c r="H21" s="39">
        <v>1</v>
      </c>
      <c r="I21" s="42"/>
      <c r="J21" s="43">
        <v>2.7</v>
      </c>
      <c r="K21" s="39"/>
      <c r="L21" s="43">
        <v>0.96</v>
      </c>
      <c r="M21" s="39"/>
      <c r="N21" s="44">
        <v>0.15</v>
      </c>
      <c r="O21" s="44"/>
      <c r="P21" s="43">
        <f t="shared" si="1"/>
        <v>0.38879999999999998</v>
      </c>
    </row>
    <row r="22" spans="1:16" ht="20.25" x14ac:dyDescent="0.25">
      <c r="A22" s="33"/>
      <c r="B22" s="39" t="s">
        <v>389</v>
      </c>
      <c r="C22" s="42" t="s">
        <v>12</v>
      </c>
      <c r="D22" s="38"/>
      <c r="E22" s="38"/>
      <c r="F22" s="38"/>
      <c r="G22" s="38"/>
      <c r="H22" s="39">
        <v>1</v>
      </c>
      <c r="I22" s="42"/>
      <c r="J22" s="43">
        <v>1.1000000000000001</v>
      </c>
      <c r="K22" s="39"/>
      <c r="L22" s="43">
        <v>1.47</v>
      </c>
      <c r="M22" s="39"/>
      <c r="N22" s="39">
        <v>0.15</v>
      </c>
      <c r="O22" s="39"/>
      <c r="P22" s="43">
        <f t="shared" si="1"/>
        <v>0.24254999999999999</v>
      </c>
    </row>
    <row r="23" spans="1:16" ht="20.25" x14ac:dyDescent="0.25">
      <c r="A23" s="33"/>
      <c r="B23" s="39" t="s">
        <v>390</v>
      </c>
      <c r="C23" s="42" t="s">
        <v>12</v>
      </c>
      <c r="D23" s="38"/>
      <c r="E23" s="38"/>
      <c r="F23" s="38"/>
      <c r="G23" s="38"/>
      <c r="H23" s="39">
        <v>1</v>
      </c>
      <c r="I23" s="42"/>
      <c r="J23" s="43">
        <v>2.7</v>
      </c>
      <c r="K23" s="39"/>
      <c r="L23" s="43">
        <v>0.96</v>
      </c>
      <c r="M23" s="39"/>
      <c r="N23" s="44">
        <v>0.15</v>
      </c>
      <c r="O23" s="44"/>
      <c r="P23" s="43">
        <f t="shared" si="1"/>
        <v>0.38879999999999998</v>
      </c>
    </row>
    <row r="24" spans="1:16" ht="20.25" x14ac:dyDescent="0.25">
      <c r="A24" s="33"/>
      <c r="B24" s="39" t="s">
        <v>391</v>
      </c>
      <c r="C24" s="42" t="s">
        <v>12</v>
      </c>
      <c r="D24" s="38"/>
      <c r="E24" s="38"/>
      <c r="F24" s="38"/>
      <c r="G24" s="38"/>
      <c r="H24" s="39">
        <v>1</v>
      </c>
      <c r="I24" s="42"/>
      <c r="J24" s="43">
        <v>2.7</v>
      </c>
      <c r="K24" s="39"/>
      <c r="L24" s="43">
        <v>6.6</v>
      </c>
      <c r="M24" s="39"/>
      <c r="N24" s="44">
        <v>0.15</v>
      </c>
      <c r="O24" s="44"/>
      <c r="P24" s="43">
        <f t="shared" si="1"/>
        <v>2.673</v>
      </c>
    </row>
    <row r="25" spans="1:16" ht="20.25" x14ac:dyDescent="0.25">
      <c r="A25" s="33"/>
      <c r="B25" s="39" t="s">
        <v>394</v>
      </c>
      <c r="C25" s="42" t="s">
        <v>12</v>
      </c>
      <c r="D25" s="38"/>
      <c r="E25" s="38"/>
      <c r="F25" s="38"/>
      <c r="G25" s="38"/>
      <c r="H25" s="39">
        <v>1</v>
      </c>
      <c r="I25" s="42"/>
      <c r="J25" s="43">
        <v>0.4</v>
      </c>
      <c r="K25" s="39"/>
      <c r="L25" s="43">
        <v>1.5</v>
      </c>
      <c r="M25" s="39"/>
      <c r="N25" s="44">
        <v>0.15</v>
      </c>
      <c r="O25" s="44"/>
      <c r="P25" s="43">
        <f t="shared" si="1"/>
        <v>9.0000000000000011E-2</v>
      </c>
    </row>
    <row r="26" spans="1:16" ht="20.25" x14ac:dyDescent="0.25">
      <c r="A26" s="33"/>
      <c r="B26" s="39"/>
      <c r="C26" s="42"/>
      <c r="D26" s="38"/>
      <c r="E26" s="38"/>
      <c r="F26" s="38"/>
      <c r="G26" s="38"/>
      <c r="H26" s="42"/>
      <c r="I26" s="42"/>
      <c r="J26" s="39"/>
      <c r="K26" s="39"/>
      <c r="L26" s="39"/>
      <c r="M26" s="39"/>
      <c r="N26" s="44"/>
      <c r="O26" s="44"/>
      <c r="P26" s="43"/>
    </row>
    <row r="27" spans="1:16" ht="20.25" customHeight="1" x14ac:dyDescent="0.25">
      <c r="A27" s="33" t="s">
        <v>13</v>
      </c>
      <c r="B27" s="251" t="s">
        <v>828</v>
      </c>
      <c r="C27" s="251"/>
      <c r="D27" s="251"/>
      <c r="E27" s="251"/>
      <c r="F27" s="251"/>
      <c r="G27" s="251"/>
      <c r="H27" s="251"/>
      <c r="I27" s="251"/>
      <c r="J27" s="252" t="s">
        <v>121</v>
      </c>
      <c r="K27" s="252"/>
      <c r="L27" s="252"/>
      <c r="M27" s="34"/>
      <c r="N27" s="35">
        <f>SUM(P30:P30)</f>
        <v>2.9727000000000001</v>
      </c>
      <c r="O27" s="35"/>
      <c r="P27" s="36" t="s">
        <v>12</v>
      </c>
    </row>
    <row r="28" spans="1:16" ht="20.25" x14ac:dyDescent="0.25">
      <c r="A28" s="33"/>
      <c r="B28" s="37"/>
      <c r="C28" s="38"/>
      <c r="D28" s="38"/>
      <c r="E28" s="38"/>
      <c r="F28" s="38"/>
      <c r="G28" s="38"/>
      <c r="H28" s="36"/>
      <c r="I28" s="36"/>
      <c r="J28" s="34"/>
      <c r="K28" s="34"/>
      <c r="L28" s="34"/>
      <c r="M28" s="34"/>
      <c r="N28" s="35"/>
      <c r="O28" s="35"/>
      <c r="P28" s="36"/>
    </row>
    <row r="29" spans="1:16" ht="21" x14ac:dyDescent="0.5">
      <c r="A29" s="33"/>
      <c r="B29" s="39" t="s">
        <v>129</v>
      </c>
      <c r="C29" s="38"/>
      <c r="D29" s="38"/>
      <c r="E29" s="38"/>
      <c r="F29" s="38"/>
      <c r="G29" s="38"/>
      <c r="H29" s="40" t="s">
        <v>123</v>
      </c>
      <c r="I29" s="36"/>
      <c r="J29" s="40" t="s">
        <v>124</v>
      </c>
      <c r="K29" s="41"/>
      <c r="L29" s="40" t="s">
        <v>130</v>
      </c>
      <c r="M29" s="40"/>
      <c r="N29" s="40" t="s">
        <v>131</v>
      </c>
      <c r="O29" s="62"/>
      <c r="P29" s="41" t="s">
        <v>127</v>
      </c>
    </row>
    <row r="30" spans="1:16" ht="20.25" x14ac:dyDescent="0.25">
      <c r="A30" s="33"/>
      <c r="B30" s="39" t="s">
        <v>396</v>
      </c>
      <c r="C30" s="42" t="s">
        <v>12</v>
      </c>
      <c r="D30" s="38"/>
      <c r="E30" s="38"/>
      <c r="F30" s="38"/>
      <c r="G30" s="38"/>
      <c r="H30" s="39">
        <v>3</v>
      </c>
      <c r="I30" s="42"/>
      <c r="J30" s="43">
        <v>1.8</v>
      </c>
      <c r="K30" s="39"/>
      <c r="L30" s="43">
        <v>0.15</v>
      </c>
      <c r="M30" s="39" t="s">
        <v>128</v>
      </c>
      <c r="N30" s="44">
        <v>3.67</v>
      </c>
      <c r="O30" s="44" t="s">
        <v>133</v>
      </c>
      <c r="P30" s="43">
        <f>H30*J30*L30*N30</f>
        <v>2.9727000000000001</v>
      </c>
    </row>
    <row r="31" spans="1:16" ht="20.25" x14ac:dyDescent="0.25">
      <c r="A31" s="33"/>
      <c r="B31" s="39"/>
      <c r="C31" s="42"/>
      <c r="D31" s="38"/>
      <c r="E31" s="38"/>
      <c r="F31" s="38"/>
      <c r="G31" s="38"/>
      <c r="H31" s="39"/>
      <c r="I31" s="42"/>
      <c r="J31" s="43"/>
      <c r="K31" s="39"/>
      <c r="L31" s="43"/>
      <c r="M31" s="39"/>
      <c r="N31" s="44"/>
      <c r="O31" s="44"/>
      <c r="P31" s="43"/>
    </row>
    <row r="32" spans="1:16" ht="20.25" x14ac:dyDescent="0.25">
      <c r="A32" s="33" t="s">
        <v>14</v>
      </c>
      <c r="B32" s="251" t="s">
        <v>136</v>
      </c>
      <c r="C32" s="251"/>
      <c r="D32" s="251"/>
      <c r="E32" s="251"/>
      <c r="F32" s="251"/>
      <c r="G32" s="251"/>
      <c r="H32" s="251"/>
      <c r="I32" s="251"/>
      <c r="J32" s="252" t="s">
        <v>121</v>
      </c>
      <c r="K32" s="252"/>
      <c r="L32" s="252"/>
      <c r="M32" s="34"/>
      <c r="N32" s="35">
        <f>SUM(P35:P38)</f>
        <v>19.616500000000002</v>
      </c>
      <c r="O32" s="35"/>
      <c r="P32" s="36" t="s">
        <v>37</v>
      </c>
    </row>
    <row r="33" spans="1:16" ht="20.25" x14ac:dyDescent="0.25">
      <c r="A33" s="33"/>
      <c r="B33" s="37"/>
      <c r="C33" s="38"/>
      <c r="D33" s="38"/>
      <c r="E33" s="38"/>
      <c r="F33" s="38"/>
      <c r="G33" s="38"/>
      <c r="H33" s="36"/>
      <c r="I33" s="36"/>
      <c r="J33" s="34"/>
      <c r="K33" s="34"/>
      <c r="L33" s="34"/>
      <c r="M33" s="34"/>
      <c r="N33" s="35"/>
      <c r="O33" s="35"/>
      <c r="P33" s="36"/>
    </row>
    <row r="34" spans="1:16" ht="21" x14ac:dyDescent="0.5">
      <c r="A34" s="33"/>
      <c r="B34" s="39" t="s">
        <v>122</v>
      </c>
      <c r="C34" s="38"/>
      <c r="D34" s="38"/>
      <c r="E34" s="38"/>
      <c r="F34" s="38"/>
      <c r="G34" s="38"/>
      <c r="H34" s="40"/>
      <c r="I34" s="36"/>
      <c r="J34" s="40"/>
      <c r="K34" s="41"/>
      <c r="L34" s="40"/>
      <c r="M34" s="40"/>
      <c r="N34" s="40"/>
      <c r="O34" s="62"/>
      <c r="P34" s="41" t="s">
        <v>139</v>
      </c>
    </row>
    <row r="35" spans="1:16" ht="20.25" x14ac:dyDescent="0.25">
      <c r="A35" s="33"/>
      <c r="B35" s="39" t="s">
        <v>397</v>
      </c>
      <c r="C35" s="42" t="s">
        <v>140</v>
      </c>
      <c r="D35" s="38"/>
      <c r="E35" s="38"/>
      <c r="F35" s="38"/>
      <c r="G35" s="38"/>
      <c r="H35" s="39"/>
      <c r="I35" s="42"/>
      <c r="J35" s="43"/>
      <c r="K35" s="39"/>
      <c r="L35" s="43"/>
      <c r="M35" s="39"/>
      <c r="N35" s="44"/>
      <c r="O35" s="44"/>
      <c r="P35" s="43">
        <v>7.63</v>
      </c>
    </row>
    <row r="36" spans="1:16" ht="20.25" x14ac:dyDescent="0.25">
      <c r="A36" s="33"/>
      <c r="B36" s="39" t="s">
        <v>395</v>
      </c>
      <c r="C36" s="42" t="s">
        <v>12</v>
      </c>
      <c r="D36" s="38"/>
      <c r="E36" s="38"/>
      <c r="F36" s="38"/>
      <c r="G36" s="38"/>
      <c r="H36" s="39"/>
      <c r="I36" s="42"/>
      <c r="J36" s="43">
        <v>4</v>
      </c>
      <c r="K36" s="39"/>
      <c r="L36" s="43">
        <v>2.85</v>
      </c>
      <c r="M36" s="39"/>
      <c r="N36" s="44">
        <v>0.5</v>
      </c>
      <c r="O36" s="44"/>
      <c r="P36" s="43">
        <f>J36*L36*N36</f>
        <v>5.7</v>
      </c>
    </row>
    <row r="37" spans="1:16" ht="20.25" x14ac:dyDescent="0.25">
      <c r="A37" s="33"/>
      <c r="B37" s="39" t="s">
        <v>392</v>
      </c>
      <c r="C37" s="42" t="s">
        <v>12</v>
      </c>
      <c r="D37" s="38"/>
      <c r="E37" s="38"/>
      <c r="F37" s="38"/>
      <c r="G37" s="38"/>
      <c r="H37" s="39"/>
      <c r="I37" s="42"/>
      <c r="J37" s="43">
        <v>4</v>
      </c>
      <c r="K37" s="39"/>
      <c r="L37" s="43">
        <v>2.85</v>
      </c>
      <c r="M37" s="39"/>
      <c r="N37" s="44">
        <v>0.5</v>
      </c>
      <c r="O37" s="44"/>
      <c r="P37" s="43">
        <f t="shared" ref="P37:P38" si="2">J37*L37*N37</f>
        <v>5.7</v>
      </c>
    </row>
    <row r="38" spans="1:16" ht="20.25" x14ac:dyDescent="0.25">
      <c r="A38" s="33"/>
      <c r="B38" s="39" t="s">
        <v>393</v>
      </c>
      <c r="C38" s="42" t="s">
        <v>12</v>
      </c>
      <c r="D38" s="38"/>
      <c r="E38" s="38"/>
      <c r="F38" s="38"/>
      <c r="G38" s="38"/>
      <c r="H38" s="39"/>
      <c r="I38" s="42"/>
      <c r="J38" s="43">
        <v>1</v>
      </c>
      <c r="K38" s="39"/>
      <c r="L38" s="43">
        <v>1.7</v>
      </c>
      <c r="M38" s="39"/>
      <c r="N38" s="44">
        <f>0.1725*2</f>
        <v>0.34499999999999997</v>
      </c>
      <c r="O38" s="44"/>
      <c r="P38" s="43">
        <f t="shared" si="2"/>
        <v>0.58649999999999991</v>
      </c>
    </row>
    <row r="39" spans="1:16" ht="20.25" x14ac:dyDescent="0.25">
      <c r="A39" s="33"/>
      <c r="B39" s="39"/>
      <c r="C39" s="42"/>
      <c r="D39" s="38"/>
      <c r="E39" s="38"/>
      <c r="F39" s="38"/>
      <c r="G39" s="38"/>
      <c r="H39" s="39"/>
      <c r="I39" s="42"/>
      <c r="J39" s="43"/>
      <c r="K39" s="39"/>
      <c r="L39" s="43"/>
      <c r="M39" s="39"/>
      <c r="N39" s="44"/>
      <c r="O39" s="44"/>
      <c r="P39" s="43"/>
    </row>
    <row r="40" spans="1:16" ht="20.25" x14ac:dyDescent="0.25">
      <c r="A40" s="33" t="s">
        <v>15</v>
      </c>
      <c r="B40" s="251" t="s">
        <v>17</v>
      </c>
      <c r="C40" s="251"/>
      <c r="D40" s="251"/>
      <c r="E40" s="251"/>
      <c r="F40" s="251"/>
      <c r="G40" s="251"/>
      <c r="H40" s="251"/>
      <c r="I40" s="251"/>
      <c r="J40" s="252" t="s">
        <v>121</v>
      </c>
      <c r="K40" s="252"/>
      <c r="L40" s="252"/>
      <c r="M40" s="34"/>
      <c r="N40" s="35">
        <f>SUM(P43:P46)</f>
        <v>24.83</v>
      </c>
      <c r="O40" s="35"/>
      <c r="P40" s="36" t="s">
        <v>37</v>
      </c>
    </row>
    <row r="41" spans="1:16" ht="20.25" x14ac:dyDescent="0.25">
      <c r="A41" s="33"/>
      <c r="B41" s="37"/>
      <c r="C41" s="38"/>
      <c r="D41" s="38"/>
      <c r="E41" s="38"/>
      <c r="F41" s="38"/>
      <c r="G41" s="38"/>
      <c r="H41" s="36"/>
      <c r="I41" s="36"/>
      <c r="J41" s="34"/>
      <c r="K41" s="34"/>
      <c r="L41" s="34"/>
      <c r="M41" s="34"/>
      <c r="N41" s="35"/>
      <c r="O41" s="35"/>
      <c r="P41" s="36"/>
    </row>
    <row r="42" spans="1:16" ht="21" x14ac:dyDescent="0.5">
      <c r="A42" s="33"/>
      <c r="B42" s="39" t="s">
        <v>122</v>
      </c>
      <c r="C42" s="38"/>
      <c r="D42" s="38"/>
      <c r="E42" s="38"/>
      <c r="F42" s="38"/>
      <c r="G42" s="38"/>
      <c r="H42" s="40"/>
      <c r="I42" s="36"/>
      <c r="J42" s="40"/>
      <c r="K42" s="41"/>
      <c r="L42" s="40"/>
      <c r="M42" s="40"/>
      <c r="N42" s="40"/>
      <c r="O42" s="62"/>
      <c r="P42" s="41" t="s">
        <v>139</v>
      </c>
    </row>
    <row r="43" spans="1:16" ht="20.25" x14ac:dyDescent="0.25">
      <c r="A43" s="33"/>
      <c r="B43" s="39" t="s">
        <v>398</v>
      </c>
      <c r="C43" s="42" t="s">
        <v>140</v>
      </c>
      <c r="D43" s="38"/>
      <c r="E43" s="38"/>
      <c r="F43" s="38"/>
      <c r="G43" s="38"/>
      <c r="H43" s="39"/>
      <c r="I43" s="42"/>
      <c r="J43" s="43"/>
      <c r="K43" s="39"/>
      <c r="L43" s="43"/>
      <c r="M43" s="39"/>
      <c r="N43" s="44"/>
      <c r="O43" s="44"/>
      <c r="P43" s="43">
        <v>9.9499999999999993</v>
      </c>
    </row>
    <row r="44" spans="1:16" ht="21" x14ac:dyDescent="0.5">
      <c r="A44" s="33"/>
      <c r="B44" s="39" t="s">
        <v>525</v>
      </c>
      <c r="C44" s="42" t="s">
        <v>140</v>
      </c>
      <c r="D44" s="38"/>
      <c r="E44" s="38"/>
      <c r="F44" s="38"/>
      <c r="G44" s="38"/>
      <c r="H44" s="40"/>
      <c r="I44" s="34"/>
      <c r="J44" s="63"/>
      <c r="K44" s="34"/>
      <c r="L44" s="63"/>
      <c r="M44" s="39"/>
      <c r="N44" s="64"/>
      <c r="O44" s="35"/>
      <c r="P44" s="43">
        <v>4.5</v>
      </c>
    </row>
    <row r="45" spans="1:16" ht="21" x14ac:dyDescent="0.5">
      <c r="A45" s="33"/>
      <c r="B45" s="39" t="s">
        <v>536</v>
      </c>
      <c r="C45" s="42"/>
      <c r="D45" s="38"/>
      <c r="E45" s="38"/>
      <c r="F45" s="38"/>
      <c r="G45" s="38"/>
      <c r="H45" s="40"/>
      <c r="I45" s="133"/>
      <c r="J45" s="63"/>
      <c r="K45" s="133"/>
      <c r="L45" s="63"/>
      <c r="M45" s="39"/>
      <c r="N45" s="64"/>
      <c r="O45" s="35"/>
      <c r="P45" s="43">
        <v>10.38</v>
      </c>
    </row>
    <row r="46" spans="1:16" ht="21" x14ac:dyDescent="0.5">
      <c r="A46" s="33"/>
      <c r="B46" s="39"/>
      <c r="C46" s="42"/>
      <c r="D46" s="38"/>
      <c r="E46" s="38"/>
      <c r="F46" s="38"/>
      <c r="G46" s="38"/>
      <c r="H46" s="40"/>
      <c r="I46" s="149"/>
      <c r="J46" s="63"/>
      <c r="K46" s="149"/>
      <c r="L46" s="63"/>
      <c r="M46" s="39"/>
      <c r="N46" s="64"/>
      <c r="O46" s="35"/>
      <c r="P46" s="43"/>
    </row>
    <row r="47" spans="1:16" ht="21" x14ac:dyDescent="0.5">
      <c r="A47" s="33"/>
      <c r="B47" s="39"/>
      <c r="C47" s="42"/>
      <c r="D47" s="38"/>
      <c r="E47" s="38"/>
      <c r="F47" s="38"/>
      <c r="G47" s="38"/>
      <c r="H47" s="40"/>
      <c r="I47" s="149"/>
      <c r="J47" s="63"/>
      <c r="K47" s="149"/>
      <c r="L47" s="63"/>
      <c r="M47" s="39"/>
      <c r="N47" s="64"/>
      <c r="O47" s="35"/>
      <c r="P47" s="43"/>
    </row>
    <row r="48" spans="1:16" ht="20.25" customHeight="1" x14ac:dyDescent="0.25">
      <c r="A48" s="33" t="s">
        <v>18</v>
      </c>
      <c r="B48" s="251" t="s">
        <v>20</v>
      </c>
      <c r="C48" s="251"/>
      <c r="D48" s="251"/>
      <c r="E48" s="251"/>
      <c r="F48" s="251"/>
      <c r="G48" s="251"/>
      <c r="H48" s="251"/>
      <c r="I48" s="251"/>
      <c r="J48" s="252" t="s">
        <v>121</v>
      </c>
      <c r="K48" s="252"/>
      <c r="L48" s="252"/>
      <c r="M48" s="34"/>
      <c r="N48" s="35">
        <f>SUM(P51:P57)</f>
        <v>137.09899999999999</v>
      </c>
      <c r="O48" s="35"/>
      <c r="P48" s="36" t="s">
        <v>37</v>
      </c>
    </row>
    <row r="49" spans="1:16" ht="20.25" x14ac:dyDescent="0.25">
      <c r="A49" s="33"/>
      <c r="B49" s="37"/>
      <c r="C49" s="37"/>
      <c r="D49" s="37"/>
      <c r="E49" s="37"/>
      <c r="F49" s="37"/>
      <c r="G49" s="37"/>
      <c r="H49" s="37"/>
      <c r="I49" s="37"/>
      <c r="J49" s="34"/>
      <c r="K49" s="34"/>
      <c r="L49" s="34"/>
      <c r="M49" s="34"/>
      <c r="N49" s="35"/>
      <c r="O49" s="35"/>
      <c r="P49" s="36"/>
    </row>
    <row r="50" spans="1:16" ht="20.25" x14ac:dyDescent="0.25">
      <c r="A50" s="33"/>
      <c r="B50" s="46" t="s">
        <v>122</v>
      </c>
      <c r="C50" s="37"/>
      <c r="D50" s="37"/>
      <c r="E50" s="37"/>
      <c r="F50" s="37"/>
      <c r="G50" s="37"/>
      <c r="H50" s="47"/>
      <c r="I50" s="47"/>
      <c r="J50" s="40" t="s">
        <v>137</v>
      </c>
      <c r="K50" s="34"/>
      <c r="L50" s="40" t="s">
        <v>141</v>
      </c>
      <c r="M50" s="34"/>
      <c r="N50" s="40" t="s">
        <v>138</v>
      </c>
      <c r="O50" s="35"/>
      <c r="P50" s="41" t="s">
        <v>139</v>
      </c>
    </row>
    <row r="51" spans="1:16" ht="20.25" x14ac:dyDescent="0.25">
      <c r="A51" s="33"/>
      <c r="B51" s="39" t="s">
        <v>404</v>
      </c>
      <c r="C51" s="42" t="s">
        <v>140</v>
      </c>
      <c r="D51" s="38"/>
      <c r="E51" s="38"/>
      <c r="F51" s="38"/>
      <c r="G51" s="38"/>
      <c r="H51" s="39"/>
      <c r="I51" s="42"/>
      <c r="J51" s="43">
        <v>2</v>
      </c>
      <c r="K51" s="39"/>
      <c r="L51" s="43">
        <v>9</v>
      </c>
      <c r="M51" s="39" t="s">
        <v>128</v>
      </c>
      <c r="N51" s="44">
        <v>1.7</v>
      </c>
      <c r="O51" s="44"/>
      <c r="P51" s="43">
        <f>J51*L51*N51</f>
        <v>30.599999999999998</v>
      </c>
    </row>
    <row r="52" spans="1:16" ht="20.25" x14ac:dyDescent="0.25">
      <c r="A52" s="33"/>
      <c r="B52" s="39" t="s">
        <v>530</v>
      </c>
      <c r="C52" s="42" t="s">
        <v>140</v>
      </c>
      <c r="D52" s="38"/>
      <c r="E52" s="38"/>
      <c r="F52" s="38"/>
      <c r="G52" s="38"/>
      <c r="H52" s="39"/>
      <c r="I52" s="42"/>
      <c r="J52" s="43">
        <v>1</v>
      </c>
      <c r="K52" s="39"/>
      <c r="L52" s="43">
        <v>9</v>
      </c>
      <c r="M52" s="39" t="s">
        <v>128</v>
      </c>
      <c r="N52" s="44">
        <v>1.7</v>
      </c>
      <c r="O52" s="44"/>
      <c r="P52" s="43">
        <f>(L52*N52)</f>
        <v>15.299999999999999</v>
      </c>
    </row>
    <row r="53" spans="1:16" ht="20.25" x14ac:dyDescent="0.25">
      <c r="A53" s="33"/>
      <c r="B53" s="39" t="s">
        <v>399</v>
      </c>
      <c r="C53" s="42" t="s">
        <v>140</v>
      </c>
      <c r="D53" s="38"/>
      <c r="E53" s="38"/>
      <c r="F53" s="38"/>
      <c r="G53" s="38"/>
      <c r="H53" s="39"/>
      <c r="I53" s="42"/>
      <c r="J53" s="43">
        <v>1</v>
      </c>
      <c r="K53" s="39"/>
      <c r="L53" s="43">
        <v>22.3</v>
      </c>
      <c r="M53" s="39" t="s">
        <v>128</v>
      </c>
      <c r="N53" s="44">
        <v>1.7</v>
      </c>
      <c r="O53" s="44"/>
      <c r="P53" s="43">
        <f>(L53*N53)</f>
        <v>37.910000000000004</v>
      </c>
    </row>
    <row r="54" spans="1:16" ht="20.25" x14ac:dyDescent="0.25">
      <c r="A54" s="48"/>
      <c r="B54" s="39" t="s">
        <v>400</v>
      </c>
      <c r="C54" s="42" t="s">
        <v>140</v>
      </c>
      <c r="D54" s="38"/>
      <c r="E54" s="38"/>
      <c r="F54" s="136" t="s">
        <v>403</v>
      </c>
      <c r="G54" s="38"/>
      <c r="H54" s="39"/>
      <c r="I54" s="42"/>
      <c r="J54" s="43">
        <v>1</v>
      </c>
      <c r="K54" s="39"/>
      <c r="L54" s="43">
        <v>11.3</v>
      </c>
      <c r="M54" s="39"/>
      <c r="N54" s="44">
        <v>1.7</v>
      </c>
      <c r="O54" s="44"/>
      <c r="P54" s="43">
        <f>(L54*N54)-2.67-2.44</f>
        <v>14.1</v>
      </c>
    </row>
    <row r="55" spans="1:16" ht="20.25" x14ac:dyDescent="0.25">
      <c r="A55" s="48"/>
      <c r="B55" s="39" t="s">
        <v>401</v>
      </c>
      <c r="C55" s="42" t="s">
        <v>140</v>
      </c>
      <c r="D55" s="38"/>
      <c r="E55" s="38"/>
      <c r="F55" s="38"/>
      <c r="G55" s="38"/>
      <c r="H55" s="39"/>
      <c r="I55" s="42"/>
      <c r="J55" s="43">
        <v>1</v>
      </c>
      <c r="K55" s="39"/>
      <c r="L55" s="43">
        <v>13.37</v>
      </c>
      <c r="M55" s="39"/>
      <c r="N55" s="44">
        <v>1.7</v>
      </c>
      <c r="O55" s="44"/>
      <c r="P55" s="43">
        <f t="shared" ref="P55:P57" si="3">(L55*N55)-2.67-2.44</f>
        <v>17.618999999999996</v>
      </c>
    </row>
    <row r="56" spans="1:16" ht="20.25" x14ac:dyDescent="0.25">
      <c r="A56" s="48"/>
      <c r="B56" s="39" t="s">
        <v>538</v>
      </c>
      <c r="C56" s="42" t="s">
        <v>140</v>
      </c>
      <c r="D56" s="38"/>
      <c r="E56" s="38"/>
      <c r="F56" s="38"/>
      <c r="G56" s="38"/>
      <c r="H56" s="39"/>
      <c r="I56" s="42"/>
      <c r="J56" s="43">
        <v>1</v>
      </c>
      <c r="K56" s="39"/>
      <c r="L56" s="43">
        <v>5.4</v>
      </c>
      <c r="M56" s="39"/>
      <c r="N56" s="44">
        <v>1.7</v>
      </c>
      <c r="O56" s="44"/>
      <c r="P56" s="43">
        <f t="shared" si="3"/>
        <v>4.07</v>
      </c>
    </row>
    <row r="57" spans="1:16" ht="20.25" x14ac:dyDescent="0.25">
      <c r="A57" s="48"/>
      <c r="B57" s="39" t="s">
        <v>537</v>
      </c>
      <c r="C57" s="42" t="s">
        <v>140</v>
      </c>
      <c r="D57" s="38"/>
      <c r="E57" s="38"/>
      <c r="F57" s="38"/>
      <c r="G57" s="38"/>
      <c r="H57" s="39"/>
      <c r="I57" s="42"/>
      <c r="J57" s="43">
        <v>1</v>
      </c>
      <c r="K57" s="39"/>
      <c r="L57" s="43">
        <v>13.3</v>
      </c>
      <c r="M57" s="39"/>
      <c r="N57" s="44">
        <v>1.7</v>
      </c>
      <c r="O57" s="44"/>
      <c r="P57" s="43">
        <f t="shared" si="3"/>
        <v>17.499999999999996</v>
      </c>
    </row>
    <row r="58" spans="1:16" ht="20.25" x14ac:dyDescent="0.25">
      <c r="A58" s="48"/>
      <c r="B58" s="39"/>
      <c r="C58" s="42"/>
      <c r="D58" s="38"/>
      <c r="E58" s="38"/>
      <c r="F58" s="38"/>
      <c r="G58" s="38"/>
      <c r="H58" s="39"/>
      <c r="I58" s="42"/>
      <c r="J58" s="43"/>
      <c r="K58" s="39"/>
      <c r="L58" s="43"/>
      <c r="M58" s="39"/>
      <c r="N58" s="44"/>
      <c r="O58" s="44"/>
      <c r="P58" s="43"/>
    </row>
    <row r="59" spans="1:16" ht="20.25" x14ac:dyDescent="0.25">
      <c r="A59" s="33" t="s">
        <v>21</v>
      </c>
      <c r="B59" s="251" t="s">
        <v>22</v>
      </c>
      <c r="C59" s="251"/>
      <c r="D59" s="251"/>
      <c r="E59" s="251"/>
      <c r="F59" s="251"/>
      <c r="G59" s="251"/>
      <c r="H59" s="251"/>
      <c r="I59" s="251"/>
      <c r="J59" s="252" t="s">
        <v>121</v>
      </c>
      <c r="K59" s="252"/>
      <c r="L59" s="252"/>
      <c r="M59" s="34"/>
      <c r="N59" s="35">
        <f>SUM(P61:P62)</f>
        <v>43</v>
      </c>
      <c r="O59" s="35"/>
      <c r="P59" s="36" t="s">
        <v>142</v>
      </c>
    </row>
    <row r="60" spans="1:16" ht="20.25" x14ac:dyDescent="0.25">
      <c r="A60" s="33"/>
      <c r="B60" s="46" t="s">
        <v>129</v>
      </c>
      <c r="C60" s="37"/>
      <c r="D60" s="37"/>
      <c r="E60" s="37"/>
      <c r="F60" s="37"/>
      <c r="G60" s="37"/>
      <c r="H60" s="37"/>
      <c r="I60" s="37"/>
      <c r="J60" s="40" t="s">
        <v>137</v>
      </c>
      <c r="K60" s="34"/>
      <c r="L60" s="40" t="s">
        <v>123</v>
      </c>
      <c r="M60" s="34"/>
      <c r="N60" s="35"/>
      <c r="O60" s="35"/>
      <c r="P60" s="36"/>
    </row>
    <row r="61" spans="1:16" ht="20.25" x14ac:dyDescent="0.25">
      <c r="A61" s="33"/>
      <c r="B61" s="46" t="s">
        <v>405</v>
      </c>
      <c r="C61" s="37"/>
      <c r="D61" s="37"/>
      <c r="E61" s="37"/>
      <c r="F61" s="37"/>
      <c r="G61" s="37"/>
      <c r="H61" s="37"/>
      <c r="I61" s="37"/>
      <c r="J61" s="39">
        <v>1</v>
      </c>
      <c r="K61" s="34"/>
      <c r="L61" s="39">
        <v>22</v>
      </c>
      <c r="M61" s="34"/>
      <c r="N61" s="35"/>
      <c r="O61" s="35"/>
      <c r="P61" s="43">
        <f>J61*L61</f>
        <v>22</v>
      </c>
    </row>
    <row r="62" spans="1:16" ht="20.25" x14ac:dyDescent="0.25">
      <c r="A62" s="33"/>
      <c r="B62" s="46" t="s">
        <v>262</v>
      </c>
      <c r="C62" s="37"/>
      <c r="D62" s="37"/>
      <c r="E62" s="37"/>
      <c r="F62" s="37"/>
      <c r="G62" s="37"/>
      <c r="H62" s="37"/>
      <c r="I62" s="37"/>
      <c r="J62" s="39">
        <v>1</v>
      </c>
      <c r="K62" s="34"/>
      <c r="L62" s="39">
        <v>21</v>
      </c>
      <c r="M62" s="34"/>
      <c r="N62" s="35"/>
      <c r="O62" s="35"/>
      <c r="P62" s="43">
        <f>J62*L62</f>
        <v>21</v>
      </c>
    </row>
    <row r="63" spans="1:16" ht="20.25" x14ac:dyDescent="0.25">
      <c r="A63" s="33"/>
      <c r="B63" s="46"/>
      <c r="C63" s="132"/>
      <c r="D63" s="132"/>
      <c r="E63" s="132"/>
      <c r="F63" s="132"/>
      <c r="G63" s="132"/>
      <c r="H63" s="132"/>
      <c r="I63" s="132"/>
      <c r="J63" s="39"/>
      <c r="K63" s="133"/>
      <c r="L63" s="133"/>
      <c r="M63" s="133"/>
      <c r="N63" s="35"/>
      <c r="O63" s="35"/>
      <c r="P63" s="36"/>
    </row>
    <row r="64" spans="1:16" ht="20.25" x14ac:dyDescent="0.25">
      <c r="A64" s="33" t="s">
        <v>24</v>
      </c>
      <c r="B64" s="251" t="s">
        <v>26</v>
      </c>
      <c r="C64" s="251"/>
      <c r="D64" s="251"/>
      <c r="E64" s="251"/>
      <c r="F64" s="251"/>
      <c r="G64" s="251"/>
      <c r="H64" s="251"/>
      <c r="I64" s="251"/>
      <c r="J64" s="252" t="s">
        <v>121</v>
      </c>
      <c r="K64" s="252"/>
      <c r="L64" s="252"/>
      <c r="M64" s="34"/>
      <c r="N64" s="35">
        <f>P66</f>
        <v>3</v>
      </c>
      <c r="O64" s="35"/>
      <c r="P64" s="36" t="s">
        <v>142</v>
      </c>
    </row>
    <row r="65" spans="1:18" ht="20.25" x14ac:dyDescent="0.25">
      <c r="A65" s="33"/>
      <c r="B65" s="46" t="s">
        <v>129</v>
      </c>
      <c r="C65" s="37"/>
      <c r="D65" s="37"/>
      <c r="E65" s="37"/>
      <c r="F65" s="37"/>
      <c r="G65" s="37"/>
      <c r="H65" s="37"/>
      <c r="I65" s="37"/>
      <c r="J65" s="40" t="s">
        <v>137</v>
      </c>
      <c r="K65" s="34"/>
      <c r="L65" s="40" t="s">
        <v>123</v>
      </c>
      <c r="M65" s="34"/>
      <c r="N65" s="35"/>
      <c r="O65" s="35"/>
      <c r="P65" s="36"/>
    </row>
    <row r="66" spans="1:18" ht="23.25" customHeight="1" x14ac:dyDescent="0.25">
      <c r="A66" s="33"/>
      <c r="B66" s="46" t="s">
        <v>526</v>
      </c>
      <c r="C66" s="37"/>
      <c r="D66" s="37"/>
      <c r="E66" s="37"/>
      <c r="F66" s="37"/>
      <c r="G66" s="37"/>
      <c r="H66" s="37"/>
      <c r="I66" s="37"/>
      <c r="J66" s="39">
        <v>1</v>
      </c>
      <c r="K66" s="34"/>
      <c r="L66" s="39">
        <v>3</v>
      </c>
      <c r="M66" s="34"/>
      <c r="N66" s="35"/>
      <c r="O66" s="35"/>
      <c r="P66" s="43">
        <f>J66*L66</f>
        <v>3</v>
      </c>
    </row>
    <row r="67" spans="1:18" ht="20.25" x14ac:dyDescent="0.25">
      <c r="A67" s="33"/>
      <c r="B67" s="37"/>
      <c r="C67" s="37"/>
      <c r="D67" s="37"/>
      <c r="E67" s="37"/>
      <c r="F67" s="37"/>
      <c r="G67" s="37"/>
      <c r="H67" s="37"/>
      <c r="I67" s="37"/>
      <c r="J67" s="34"/>
      <c r="K67" s="34"/>
      <c r="L67" s="34"/>
      <c r="M67" s="34"/>
      <c r="N67" s="35"/>
      <c r="O67" s="35"/>
      <c r="P67" s="36"/>
    </row>
    <row r="68" spans="1:18" ht="20.25" x14ac:dyDescent="0.25">
      <c r="A68" s="33" t="s">
        <v>27</v>
      </c>
      <c r="B68" s="251" t="s">
        <v>28</v>
      </c>
      <c r="C68" s="251"/>
      <c r="D68" s="251"/>
      <c r="E68" s="251"/>
      <c r="F68" s="251"/>
      <c r="G68" s="251"/>
      <c r="H68" s="251"/>
      <c r="I68" s="251"/>
      <c r="J68" s="252" t="s">
        <v>121</v>
      </c>
      <c r="K68" s="252"/>
      <c r="L68" s="252"/>
      <c r="M68" s="34"/>
      <c r="N68" s="35">
        <f>P70</f>
        <v>7</v>
      </c>
      <c r="O68" s="35"/>
      <c r="P68" s="36" t="s">
        <v>142</v>
      </c>
    </row>
    <row r="69" spans="1:18" ht="20.25" x14ac:dyDescent="0.25">
      <c r="A69" s="33"/>
      <c r="B69" s="46" t="s">
        <v>129</v>
      </c>
      <c r="C69" s="37"/>
      <c r="D69" s="37"/>
      <c r="E69" s="37"/>
      <c r="F69" s="37"/>
      <c r="G69" s="37"/>
      <c r="H69" s="37"/>
      <c r="I69" s="37"/>
      <c r="J69" s="40" t="s">
        <v>137</v>
      </c>
      <c r="K69" s="34"/>
      <c r="L69" s="40" t="s">
        <v>123</v>
      </c>
      <c r="M69" s="34"/>
      <c r="N69" s="35"/>
      <c r="O69" s="35"/>
      <c r="P69" s="36"/>
    </row>
    <row r="70" spans="1:18" ht="20.25" x14ac:dyDescent="0.25">
      <c r="A70" s="33"/>
      <c r="B70" s="46" t="s">
        <v>143</v>
      </c>
      <c r="C70" s="37"/>
      <c r="D70" s="37"/>
      <c r="E70" s="37"/>
      <c r="F70" s="37"/>
      <c r="G70" s="37"/>
      <c r="H70" s="37"/>
      <c r="I70" s="37"/>
      <c r="J70" s="39">
        <v>1</v>
      </c>
      <c r="K70" s="34"/>
      <c r="L70" s="39">
        <v>7</v>
      </c>
      <c r="M70" s="34"/>
      <c r="N70" s="35"/>
      <c r="O70" s="35"/>
      <c r="P70" s="43">
        <f>J70*L70</f>
        <v>7</v>
      </c>
    </row>
    <row r="71" spans="1:18" ht="20.25" x14ac:dyDescent="0.25">
      <c r="A71" s="33" t="s">
        <v>773</v>
      </c>
      <c r="B71" s="251" t="s">
        <v>772</v>
      </c>
      <c r="C71" s="251"/>
      <c r="D71" s="251"/>
      <c r="E71" s="251"/>
      <c r="F71" s="251"/>
      <c r="G71" s="251"/>
      <c r="H71" s="251"/>
      <c r="I71" s="251"/>
      <c r="J71" s="252" t="s">
        <v>121</v>
      </c>
      <c r="K71" s="252"/>
      <c r="L71" s="252"/>
      <c r="M71" s="192"/>
      <c r="N71" s="35">
        <f>P73</f>
        <v>4.5</v>
      </c>
      <c r="O71" s="35"/>
      <c r="P71" s="36" t="s">
        <v>142</v>
      </c>
    </row>
    <row r="72" spans="1:18" ht="20.25" x14ac:dyDescent="0.25">
      <c r="A72" s="33"/>
      <c r="B72" s="46" t="s">
        <v>129</v>
      </c>
      <c r="C72" s="191"/>
      <c r="D72" s="191"/>
      <c r="E72" s="191"/>
      <c r="F72" s="191"/>
      <c r="G72" s="191"/>
      <c r="H72" s="191"/>
      <c r="I72" s="191"/>
      <c r="J72" s="40" t="s">
        <v>829</v>
      </c>
      <c r="K72" s="192"/>
      <c r="L72" s="40" t="s">
        <v>830</v>
      </c>
      <c r="M72" s="192"/>
      <c r="N72" s="35"/>
      <c r="O72" s="35"/>
      <c r="P72" s="36"/>
    </row>
    <row r="73" spans="1:18" ht="20.25" x14ac:dyDescent="0.25">
      <c r="A73" s="33"/>
      <c r="B73" s="46" t="s">
        <v>772</v>
      </c>
      <c r="C73" s="191"/>
      <c r="D73" s="191"/>
      <c r="E73" s="191"/>
      <c r="F73" s="191"/>
      <c r="G73" s="191"/>
      <c r="H73" s="191"/>
      <c r="I73" s="191"/>
      <c r="J73" s="39">
        <v>1.5</v>
      </c>
      <c r="K73" s="192"/>
      <c r="L73" s="39">
        <v>3</v>
      </c>
      <c r="M73" s="192"/>
      <c r="N73" s="35"/>
      <c r="O73" s="35"/>
      <c r="P73" s="43">
        <f>J73*L73</f>
        <v>4.5</v>
      </c>
    </row>
    <row r="74" spans="1:18" ht="20.25" x14ac:dyDescent="0.25">
      <c r="A74" s="33"/>
      <c r="B74" s="37"/>
      <c r="C74" s="38"/>
      <c r="D74" s="38"/>
      <c r="E74" s="38"/>
      <c r="F74" s="38"/>
      <c r="G74" s="38"/>
      <c r="H74" s="36"/>
      <c r="I74" s="36"/>
      <c r="J74" s="34"/>
      <c r="K74" s="34"/>
      <c r="L74" s="34"/>
      <c r="M74" s="34"/>
      <c r="N74" s="35"/>
      <c r="O74" s="35"/>
      <c r="P74" s="36"/>
    </row>
    <row r="75" spans="1:18" ht="22.5" customHeight="1" x14ac:dyDescent="0.25">
      <c r="A75" s="32">
        <v>2</v>
      </c>
      <c r="B75" s="254" t="s">
        <v>144</v>
      </c>
      <c r="C75" s="254"/>
      <c r="D75" s="254"/>
      <c r="E75" s="254"/>
      <c r="F75" s="254"/>
      <c r="G75" s="254"/>
      <c r="H75" s="254"/>
      <c r="I75" s="254"/>
      <c r="J75" s="254"/>
      <c r="K75" s="254"/>
      <c r="L75" s="254"/>
      <c r="M75" s="254"/>
      <c r="N75" s="254"/>
      <c r="O75" s="254"/>
      <c r="P75" s="254"/>
    </row>
    <row r="76" spans="1:18" ht="20.25" customHeight="1" x14ac:dyDescent="0.25">
      <c r="A76" s="33" t="s">
        <v>30</v>
      </c>
      <c r="B76" s="251" t="s">
        <v>507</v>
      </c>
      <c r="C76" s="251"/>
      <c r="D76" s="251"/>
      <c r="E76" s="251"/>
      <c r="F76" s="251"/>
      <c r="G76" s="251"/>
      <c r="H76" s="251"/>
      <c r="I76" s="251"/>
      <c r="J76" s="252" t="s">
        <v>121</v>
      </c>
      <c r="K76" s="252"/>
      <c r="L76" s="252"/>
      <c r="M76" s="34"/>
      <c r="N76" s="35">
        <f>SUM(P78:P79)</f>
        <v>4.5191999999999997</v>
      </c>
      <c r="O76" s="35"/>
      <c r="P76" s="36" t="s">
        <v>12</v>
      </c>
      <c r="R76">
        <f>R78+R79+R80</f>
        <v>106.7175</v>
      </c>
    </row>
    <row r="77" spans="1:18" ht="20.25" x14ac:dyDescent="0.25">
      <c r="A77" s="33"/>
      <c r="B77" s="37"/>
      <c r="C77" s="37"/>
      <c r="D77" s="37"/>
      <c r="E77" s="37"/>
      <c r="F77" s="37"/>
      <c r="G77" s="37"/>
      <c r="H77" s="49" t="s">
        <v>123</v>
      </c>
      <c r="I77" s="47"/>
      <c r="J77" s="40" t="s">
        <v>145</v>
      </c>
      <c r="K77" s="34"/>
      <c r="L77" s="40" t="s">
        <v>125</v>
      </c>
      <c r="M77" s="34"/>
      <c r="N77" s="40" t="s">
        <v>138</v>
      </c>
      <c r="O77" s="35"/>
      <c r="P77" s="41" t="s">
        <v>127</v>
      </c>
    </row>
    <row r="78" spans="1:18" ht="20.25" x14ac:dyDescent="0.25">
      <c r="A78" s="33"/>
      <c r="B78" s="39" t="s">
        <v>228</v>
      </c>
      <c r="C78" s="42" t="s">
        <v>12</v>
      </c>
      <c r="D78" s="38"/>
      <c r="E78" s="38"/>
      <c r="F78" s="38"/>
      <c r="G78" s="38"/>
      <c r="H78" s="39">
        <v>1</v>
      </c>
      <c r="I78" s="42"/>
      <c r="J78" s="43">
        <v>0.3</v>
      </c>
      <c r="K78" s="39"/>
      <c r="L78" s="43">
        <v>12.3</v>
      </c>
      <c r="M78" s="39" t="s">
        <v>128</v>
      </c>
      <c r="N78" s="44">
        <v>0.4</v>
      </c>
      <c r="O78" s="44"/>
      <c r="P78" s="43">
        <f>J78*L78*N78</f>
        <v>1.476</v>
      </c>
      <c r="R78">
        <f>J82*L82</f>
        <v>13.26</v>
      </c>
    </row>
    <row r="79" spans="1:18" ht="20.25" x14ac:dyDescent="0.25">
      <c r="A79" s="33"/>
      <c r="B79" s="39" t="s">
        <v>229</v>
      </c>
      <c r="C79" s="42" t="s">
        <v>12</v>
      </c>
      <c r="D79" s="38"/>
      <c r="E79" s="38"/>
      <c r="F79" s="38"/>
      <c r="G79" s="38"/>
      <c r="H79" s="39">
        <v>1</v>
      </c>
      <c r="I79" s="42"/>
      <c r="J79" s="43">
        <v>0.3</v>
      </c>
      <c r="K79" s="39"/>
      <c r="L79" s="43">
        <f>21.22+4.14</f>
        <v>25.36</v>
      </c>
      <c r="M79" s="39" t="s">
        <v>128</v>
      </c>
      <c r="N79" s="44">
        <v>0.4</v>
      </c>
      <c r="O79" s="44"/>
      <c r="P79" s="43">
        <f>J79*L79*N79*H79</f>
        <v>3.0432000000000001</v>
      </c>
      <c r="R79">
        <f t="shared" ref="R79" si="4">J83*L83</f>
        <v>67.337999999999994</v>
      </c>
    </row>
    <row r="80" spans="1:18" ht="20.25" x14ac:dyDescent="0.25">
      <c r="A80" s="33" t="s">
        <v>308</v>
      </c>
      <c r="B80" s="251" t="s">
        <v>566</v>
      </c>
      <c r="C80" s="251"/>
      <c r="D80" s="251"/>
      <c r="E80" s="251"/>
      <c r="F80" s="251"/>
      <c r="G80" s="251"/>
      <c r="H80" s="251"/>
      <c r="I80" s="251"/>
      <c r="J80" s="252" t="s">
        <v>121</v>
      </c>
      <c r="K80" s="252"/>
      <c r="L80" s="252"/>
      <c r="M80" s="34"/>
      <c r="N80" s="35">
        <f>SUM(P82:P88)*1.2</f>
        <v>78.425429999999992</v>
      </c>
      <c r="O80" s="35"/>
      <c r="P80" s="36" t="s">
        <v>12</v>
      </c>
      <c r="R80">
        <f>J86*L86</f>
        <v>26.119499999999999</v>
      </c>
    </row>
    <row r="81" spans="1:16" ht="20.25" x14ac:dyDescent="0.25">
      <c r="A81" s="33"/>
      <c r="B81" s="37"/>
      <c r="C81" s="37"/>
      <c r="D81" s="37"/>
      <c r="E81" s="37"/>
      <c r="F81" s="37"/>
      <c r="G81" s="37"/>
      <c r="H81" s="47"/>
      <c r="I81" s="47"/>
      <c r="J81" s="40" t="s">
        <v>145</v>
      </c>
      <c r="K81" s="34"/>
      <c r="L81" s="40" t="s">
        <v>125</v>
      </c>
      <c r="M81" s="34"/>
      <c r="N81" s="40" t="s">
        <v>138</v>
      </c>
      <c r="O81" s="35"/>
      <c r="P81" s="41" t="s">
        <v>127</v>
      </c>
    </row>
    <row r="82" spans="1:16" ht="20.25" x14ac:dyDescent="0.25">
      <c r="A82" s="33"/>
      <c r="B82" s="39" t="s">
        <v>146</v>
      </c>
      <c r="C82" s="42" t="s">
        <v>12</v>
      </c>
      <c r="D82" s="38"/>
      <c r="E82" s="38"/>
      <c r="F82" s="38"/>
      <c r="G82" s="38"/>
      <c r="H82" s="39"/>
      <c r="I82" s="42"/>
      <c r="J82" s="43">
        <v>1.7</v>
      </c>
      <c r="K82" s="39"/>
      <c r="L82" s="43">
        <v>7.8</v>
      </c>
      <c r="M82" s="39" t="s">
        <v>128</v>
      </c>
      <c r="N82" s="44">
        <f>(0.4+0.15)/2</f>
        <v>0.27500000000000002</v>
      </c>
      <c r="O82" s="44"/>
      <c r="P82" s="43">
        <f>J82*L82*N82</f>
        <v>3.6465000000000001</v>
      </c>
    </row>
    <row r="83" spans="1:16" ht="21" customHeight="1" x14ac:dyDescent="0.25">
      <c r="A83" s="33"/>
      <c r="B83" s="39" t="s">
        <v>508</v>
      </c>
      <c r="C83" s="42" t="s">
        <v>12</v>
      </c>
      <c r="D83" s="38"/>
      <c r="E83" s="38"/>
      <c r="F83" s="38"/>
      <c r="G83" s="38"/>
      <c r="H83" s="39"/>
      <c r="I83" s="42"/>
      <c r="J83" s="43">
        <v>8.6</v>
      </c>
      <c r="K83" s="39"/>
      <c r="L83" s="43">
        <v>7.83</v>
      </c>
      <c r="M83" s="39" t="s">
        <v>128</v>
      </c>
      <c r="N83" s="44">
        <v>0.15</v>
      </c>
      <c r="O83" s="44"/>
      <c r="P83" s="43">
        <f>J83*L83*N83</f>
        <v>10.100699999999998</v>
      </c>
    </row>
    <row r="84" spans="1:16" ht="21" customHeight="1" x14ac:dyDescent="0.25">
      <c r="A84" s="33"/>
      <c r="B84" s="39" t="s">
        <v>509</v>
      </c>
      <c r="C84" s="42" t="s">
        <v>12</v>
      </c>
      <c r="D84" s="38"/>
      <c r="E84" s="38"/>
      <c r="F84" s="38"/>
      <c r="G84" s="38"/>
      <c r="H84" s="39"/>
      <c r="I84" s="42"/>
      <c r="J84" s="43">
        <v>1</v>
      </c>
      <c r="K84" s="39"/>
      <c r="L84" s="43">
        <v>38.9</v>
      </c>
      <c r="M84" s="39"/>
      <c r="N84" s="44">
        <v>0.44</v>
      </c>
      <c r="O84" s="44"/>
      <c r="P84" s="43">
        <f>J84*L84*N84</f>
        <v>17.116</v>
      </c>
    </row>
    <row r="85" spans="1:16" ht="21" customHeight="1" x14ac:dyDescent="0.25">
      <c r="A85" s="33"/>
      <c r="B85" s="39" t="s">
        <v>510</v>
      </c>
      <c r="C85" s="42" t="s">
        <v>12</v>
      </c>
      <c r="D85" s="38"/>
      <c r="E85" s="38"/>
      <c r="F85" s="38"/>
      <c r="G85" s="38"/>
      <c r="H85" s="39"/>
      <c r="I85" s="42"/>
      <c r="J85" s="43">
        <v>1</v>
      </c>
      <c r="K85" s="39"/>
      <c r="L85" s="43">
        <v>29.99</v>
      </c>
      <c r="M85" s="39"/>
      <c r="N85" s="44">
        <v>0.15</v>
      </c>
      <c r="O85" s="44"/>
      <c r="P85" s="43">
        <f>J85*L85*N85</f>
        <v>4.4984999999999999</v>
      </c>
    </row>
    <row r="86" spans="1:16" ht="20.25" x14ac:dyDescent="0.25">
      <c r="A86" s="33"/>
      <c r="B86" s="39" t="s">
        <v>147</v>
      </c>
      <c r="C86" s="42" t="s">
        <v>12</v>
      </c>
      <c r="D86" s="38"/>
      <c r="E86" s="38"/>
      <c r="F86" s="38"/>
      <c r="G86" s="38"/>
      <c r="H86" s="39"/>
      <c r="I86" s="42"/>
      <c r="J86" s="43">
        <v>1.65</v>
      </c>
      <c r="K86" s="39"/>
      <c r="L86" s="43">
        <v>15.83</v>
      </c>
      <c r="M86" s="39" t="s">
        <v>128</v>
      </c>
      <c r="N86" s="44">
        <v>0.45</v>
      </c>
      <c r="O86" s="44"/>
      <c r="P86" s="43">
        <f>J86*L86*N86</f>
        <v>11.753774999999999</v>
      </c>
    </row>
    <row r="87" spans="1:16" ht="20.25" x14ac:dyDescent="0.25">
      <c r="A87" s="33"/>
      <c r="B87" s="39" t="s">
        <v>511</v>
      </c>
      <c r="C87" s="42" t="s">
        <v>12</v>
      </c>
      <c r="D87" s="38"/>
      <c r="E87" s="38"/>
      <c r="F87" s="38"/>
      <c r="G87" s="38"/>
      <c r="H87" s="39"/>
      <c r="I87" s="42">
        <v>3</v>
      </c>
      <c r="J87" s="43">
        <v>1.2</v>
      </c>
      <c r="K87" s="39"/>
      <c r="L87" s="43">
        <v>1</v>
      </c>
      <c r="M87" s="39"/>
      <c r="N87" s="44">
        <v>0.45</v>
      </c>
      <c r="O87" s="44"/>
      <c r="P87" s="43">
        <f>I87*J87*L87*N87</f>
        <v>1.6199999999999999</v>
      </c>
    </row>
    <row r="88" spans="1:16" ht="20.25" x14ac:dyDescent="0.25">
      <c r="A88" s="33"/>
      <c r="B88" s="39" t="s">
        <v>512</v>
      </c>
      <c r="C88" s="42" t="s">
        <v>12</v>
      </c>
      <c r="D88" s="38"/>
      <c r="E88" s="38"/>
      <c r="F88" s="38"/>
      <c r="G88" s="38"/>
      <c r="H88" s="39"/>
      <c r="I88" s="42"/>
      <c r="J88" s="43">
        <v>4.6100000000000003</v>
      </c>
      <c r="K88" s="39"/>
      <c r="L88" s="43">
        <v>5.15</v>
      </c>
      <c r="M88" s="39"/>
      <c r="N88" s="44">
        <v>0.7</v>
      </c>
      <c r="O88" s="44"/>
      <c r="P88" s="43">
        <f>J88*L88*N88</f>
        <v>16.619050000000001</v>
      </c>
    </row>
    <row r="89" spans="1:16" ht="20.25" x14ac:dyDescent="0.25">
      <c r="A89" s="33"/>
      <c r="B89" s="39"/>
      <c r="C89" s="42"/>
      <c r="D89" s="38"/>
      <c r="E89" s="38"/>
      <c r="F89" s="38"/>
      <c r="G89" s="38"/>
      <c r="H89" s="39"/>
      <c r="I89" s="42"/>
      <c r="J89" s="43"/>
      <c r="K89" s="39"/>
      <c r="L89" s="43"/>
      <c r="M89" s="39"/>
      <c r="N89" s="44"/>
      <c r="O89" s="44"/>
      <c r="P89" s="43"/>
    </row>
    <row r="90" spans="1:16" ht="20.25" x14ac:dyDescent="0.25">
      <c r="A90" s="33" t="s">
        <v>310</v>
      </c>
      <c r="B90" s="251" t="s">
        <v>309</v>
      </c>
      <c r="C90" s="251"/>
      <c r="D90" s="251"/>
      <c r="E90" s="251"/>
      <c r="F90" s="251"/>
      <c r="G90" s="251"/>
      <c r="H90" s="251"/>
      <c r="I90" s="251"/>
      <c r="J90" s="252" t="s">
        <v>121</v>
      </c>
      <c r="K90" s="252"/>
      <c r="L90" s="252"/>
      <c r="M90" s="34"/>
      <c r="N90" s="35">
        <f>SUM(P92:P93)*1.2</f>
        <v>3.6153600000000004</v>
      </c>
      <c r="O90" s="35"/>
      <c r="P90" s="36" t="s">
        <v>12</v>
      </c>
    </row>
    <row r="91" spans="1:16" ht="20.25" x14ac:dyDescent="0.25">
      <c r="A91" s="33"/>
      <c r="B91" s="37"/>
      <c r="C91" s="37"/>
      <c r="D91" s="37"/>
      <c r="E91" s="37"/>
      <c r="F91" s="37"/>
      <c r="G91" s="37"/>
      <c r="H91" s="49" t="s">
        <v>123</v>
      </c>
      <c r="I91" s="47"/>
      <c r="J91" s="40" t="s">
        <v>145</v>
      </c>
      <c r="K91" s="34"/>
      <c r="L91" s="40" t="s">
        <v>125</v>
      </c>
      <c r="M91" s="34"/>
      <c r="N91" s="40" t="s">
        <v>138</v>
      </c>
      <c r="O91" s="35"/>
      <c r="P91" s="41" t="s">
        <v>127</v>
      </c>
    </row>
    <row r="92" spans="1:16" ht="20.25" x14ac:dyDescent="0.25">
      <c r="A92" s="33"/>
      <c r="B92" s="39" t="s">
        <v>228</v>
      </c>
      <c r="C92" s="42" t="s">
        <v>12</v>
      </c>
      <c r="D92" s="38"/>
      <c r="E92" s="38"/>
      <c r="F92" s="38"/>
      <c r="G92" s="38"/>
      <c r="H92" s="39">
        <v>1</v>
      </c>
      <c r="I92" s="42"/>
      <c r="J92" s="43">
        <v>0.2</v>
      </c>
      <c r="K92" s="39"/>
      <c r="L92" s="43">
        <v>12.3</v>
      </c>
      <c r="M92" s="39" t="s">
        <v>128</v>
      </c>
      <c r="N92" s="44">
        <v>0.4</v>
      </c>
      <c r="O92" s="44"/>
      <c r="P92" s="43">
        <f>J92*L92*N92</f>
        <v>0.98400000000000021</v>
      </c>
    </row>
    <row r="93" spans="1:16" ht="20.25" x14ac:dyDescent="0.25">
      <c r="A93" s="33"/>
      <c r="B93" s="39" t="s">
        <v>229</v>
      </c>
      <c r="C93" s="42" t="s">
        <v>12</v>
      </c>
      <c r="D93" s="38"/>
      <c r="E93" s="38"/>
      <c r="F93" s="38"/>
      <c r="G93" s="38"/>
      <c r="H93" s="39">
        <v>1</v>
      </c>
      <c r="I93" s="42"/>
      <c r="J93" s="43">
        <v>0.2</v>
      </c>
      <c r="K93" s="39"/>
      <c r="L93" s="43">
        <f>21.22+4.14</f>
        <v>25.36</v>
      </c>
      <c r="M93" s="39" t="s">
        <v>128</v>
      </c>
      <c r="N93" s="44">
        <v>0.4</v>
      </c>
      <c r="O93" s="44"/>
      <c r="P93" s="43">
        <f>J93*L93*N93*H93</f>
        <v>2.0287999999999999</v>
      </c>
    </row>
    <row r="94" spans="1:16" ht="20.25" x14ac:dyDescent="0.25">
      <c r="A94" s="33" t="s">
        <v>513</v>
      </c>
      <c r="B94" s="251" t="s">
        <v>514</v>
      </c>
      <c r="C94" s="251"/>
      <c r="D94" s="251"/>
      <c r="E94" s="251"/>
      <c r="F94" s="251"/>
      <c r="G94" s="251"/>
      <c r="H94" s="251"/>
      <c r="I94" s="251"/>
      <c r="J94" s="252" t="s">
        <v>121</v>
      </c>
      <c r="K94" s="252"/>
      <c r="L94" s="252"/>
      <c r="M94" s="138"/>
      <c r="N94" s="35">
        <f>SUM(P96:P99)*1.2</f>
        <v>6.3979200000000001</v>
      </c>
      <c r="O94" s="35"/>
      <c r="P94" s="36" t="s">
        <v>12</v>
      </c>
    </row>
    <row r="95" spans="1:16" ht="20.25" x14ac:dyDescent="0.25">
      <c r="A95" s="33"/>
      <c r="B95" s="137"/>
      <c r="C95" s="137"/>
      <c r="D95" s="137"/>
      <c r="E95" s="137"/>
      <c r="F95" s="137"/>
      <c r="G95" s="137"/>
      <c r="H95" s="49" t="s">
        <v>123</v>
      </c>
      <c r="I95" s="47"/>
      <c r="J95" s="40" t="s">
        <v>145</v>
      </c>
      <c r="K95" s="138"/>
      <c r="L95" s="40" t="s">
        <v>125</v>
      </c>
      <c r="M95" s="138"/>
      <c r="N95" s="40" t="s">
        <v>138</v>
      </c>
      <c r="O95" s="35"/>
      <c r="P95" s="41" t="s">
        <v>127</v>
      </c>
    </row>
    <row r="96" spans="1:16" ht="20.25" x14ac:dyDescent="0.25">
      <c r="A96" s="33"/>
      <c r="B96" s="39" t="s">
        <v>228</v>
      </c>
      <c r="C96" s="42" t="s">
        <v>12</v>
      </c>
      <c r="D96" s="38"/>
      <c r="E96" s="38"/>
      <c r="F96" s="38"/>
      <c r="G96" s="38"/>
      <c r="H96" s="39">
        <v>1</v>
      </c>
      <c r="I96" s="42"/>
      <c r="J96" s="43">
        <v>0.3</v>
      </c>
      <c r="K96" s="39"/>
      <c r="L96" s="43">
        <v>12.3</v>
      </c>
      <c r="M96" s="39" t="s">
        <v>128</v>
      </c>
      <c r="N96" s="44">
        <v>0.4</v>
      </c>
      <c r="O96" s="44"/>
      <c r="P96" s="43">
        <f>J96*L96*N96</f>
        <v>1.476</v>
      </c>
    </row>
    <row r="97" spans="1:16" ht="20.25" x14ac:dyDescent="0.25">
      <c r="A97" s="33"/>
      <c r="B97" s="39" t="s">
        <v>229</v>
      </c>
      <c r="C97" s="42" t="s">
        <v>12</v>
      </c>
      <c r="D97" s="38"/>
      <c r="E97" s="38"/>
      <c r="F97" s="38"/>
      <c r="G97" s="38"/>
      <c r="H97" s="39">
        <v>1</v>
      </c>
      <c r="I97" s="42"/>
      <c r="J97" s="43">
        <v>0.3</v>
      </c>
      <c r="K97" s="39"/>
      <c r="L97" s="43">
        <f>21.22+4.14</f>
        <v>25.36</v>
      </c>
      <c r="M97" s="39" t="s">
        <v>128</v>
      </c>
      <c r="N97" s="44">
        <v>0.4</v>
      </c>
      <c r="O97" s="44"/>
      <c r="P97" s="43">
        <f>J97*L97*N97*H97</f>
        <v>3.0432000000000001</v>
      </c>
    </row>
    <row r="98" spans="1:16" ht="20.25" x14ac:dyDescent="0.25">
      <c r="A98" s="33"/>
      <c r="B98" s="39" t="s">
        <v>527</v>
      </c>
      <c r="C98" s="42" t="s">
        <v>12</v>
      </c>
      <c r="D98" s="38"/>
      <c r="E98" s="38"/>
      <c r="F98" s="38"/>
      <c r="G98" s="38"/>
      <c r="H98" s="39">
        <v>1</v>
      </c>
      <c r="I98" s="42"/>
      <c r="J98" s="43">
        <v>0.3</v>
      </c>
      <c r="K98" s="39"/>
      <c r="L98" s="43">
        <v>2.63</v>
      </c>
      <c r="M98" s="39"/>
      <c r="N98" s="44">
        <v>0.4</v>
      </c>
      <c r="O98" s="44"/>
      <c r="P98" s="43">
        <f t="shared" ref="P98:P99" si="5">J98*L98*N98*H98</f>
        <v>0.31559999999999999</v>
      </c>
    </row>
    <row r="99" spans="1:16" ht="20.25" x14ac:dyDescent="0.25">
      <c r="A99" s="33"/>
      <c r="B99" s="39" t="s">
        <v>527</v>
      </c>
      <c r="C99" s="42" t="s">
        <v>12</v>
      </c>
      <c r="D99" s="38"/>
      <c r="E99" s="38"/>
      <c r="F99" s="38"/>
      <c r="G99" s="38"/>
      <c r="H99" s="39">
        <v>1</v>
      </c>
      <c r="I99" s="42"/>
      <c r="J99" s="43">
        <v>0.3</v>
      </c>
      <c r="K99" s="39"/>
      <c r="L99" s="43">
        <v>4.1399999999999997</v>
      </c>
      <c r="M99" s="39"/>
      <c r="N99" s="44">
        <v>0.4</v>
      </c>
      <c r="O99" s="44"/>
      <c r="P99" s="43">
        <f t="shared" si="5"/>
        <v>0.49679999999999991</v>
      </c>
    </row>
    <row r="100" spans="1:16" ht="21" x14ac:dyDescent="0.5">
      <c r="A100" s="33"/>
      <c r="B100" s="62"/>
      <c r="C100" s="42"/>
      <c r="D100" s="38"/>
      <c r="E100" s="38"/>
      <c r="F100" s="38"/>
      <c r="G100" s="38"/>
      <c r="H100" s="42"/>
      <c r="I100" s="42"/>
      <c r="J100" s="63"/>
      <c r="K100" s="39"/>
      <c r="L100" s="63"/>
      <c r="M100" s="39"/>
      <c r="N100" s="64"/>
      <c r="O100" s="44"/>
      <c r="P100" s="43"/>
    </row>
    <row r="101" spans="1:16" ht="20.25" x14ac:dyDescent="0.25">
      <c r="A101" s="32">
        <v>3</v>
      </c>
      <c r="B101" s="254" t="s">
        <v>33</v>
      </c>
      <c r="C101" s="254"/>
      <c r="D101" s="254"/>
      <c r="E101" s="254"/>
      <c r="F101" s="254"/>
      <c r="G101" s="254"/>
      <c r="H101" s="254"/>
      <c r="I101" s="254"/>
      <c r="J101" s="254"/>
      <c r="K101" s="254"/>
      <c r="L101" s="254"/>
      <c r="M101" s="254"/>
      <c r="N101" s="254"/>
      <c r="O101" s="254"/>
      <c r="P101" s="254"/>
    </row>
    <row r="102" spans="1:16" ht="19.5" customHeight="1" x14ac:dyDescent="0.25">
      <c r="A102" s="33" t="s">
        <v>34</v>
      </c>
      <c r="B102" s="251" t="s">
        <v>36</v>
      </c>
      <c r="C102" s="251"/>
      <c r="D102" s="251"/>
      <c r="E102" s="251"/>
      <c r="F102" s="251"/>
      <c r="G102" s="251"/>
      <c r="H102" s="251"/>
      <c r="I102" s="251"/>
      <c r="J102" s="252" t="s">
        <v>121</v>
      </c>
      <c r="K102" s="252"/>
      <c r="L102" s="252"/>
      <c r="M102" s="34"/>
      <c r="N102" s="35">
        <f>SUM(P104:P115)</f>
        <v>178.41720000000001</v>
      </c>
      <c r="O102" s="35"/>
      <c r="P102" s="36" t="s">
        <v>37</v>
      </c>
    </row>
    <row r="103" spans="1:16" ht="20.25" x14ac:dyDescent="0.25">
      <c r="A103" s="33"/>
      <c r="B103" s="37"/>
      <c r="C103" s="37"/>
      <c r="D103" s="37"/>
      <c r="E103" s="37"/>
      <c r="F103" s="37"/>
      <c r="G103" s="37"/>
      <c r="H103" s="47"/>
      <c r="I103" s="47"/>
      <c r="J103" s="40" t="s">
        <v>123</v>
      </c>
      <c r="K103" s="34"/>
      <c r="L103" s="40" t="s">
        <v>125</v>
      </c>
      <c r="M103" s="34"/>
      <c r="N103" s="40" t="s">
        <v>138</v>
      </c>
      <c r="O103" s="35"/>
      <c r="P103" s="41" t="s">
        <v>185</v>
      </c>
    </row>
    <row r="104" spans="1:16" ht="20.25" x14ac:dyDescent="0.25">
      <c r="A104" s="33"/>
      <c r="B104" s="39" t="s">
        <v>132</v>
      </c>
      <c r="C104" s="42" t="s">
        <v>140</v>
      </c>
      <c r="D104" s="38"/>
      <c r="E104" s="38"/>
      <c r="F104" s="38"/>
      <c r="G104" s="38"/>
      <c r="H104" s="39"/>
      <c r="I104" s="42"/>
      <c r="J104" s="43">
        <v>1</v>
      </c>
      <c r="K104" s="39"/>
      <c r="L104" s="43">
        <v>2.16</v>
      </c>
      <c r="M104" s="39" t="s">
        <v>128</v>
      </c>
      <c r="N104" s="44">
        <v>2.81</v>
      </c>
      <c r="O104" s="44"/>
      <c r="P104" s="43">
        <f>L104*N104</f>
        <v>6.0696000000000003</v>
      </c>
    </row>
    <row r="105" spans="1:16" ht="20.25" x14ac:dyDescent="0.25">
      <c r="A105" s="33"/>
      <c r="B105" s="39" t="s">
        <v>414</v>
      </c>
      <c r="C105" s="42" t="s">
        <v>140</v>
      </c>
      <c r="D105" s="38"/>
      <c r="E105" s="38"/>
      <c r="F105" s="38"/>
      <c r="G105" s="38"/>
      <c r="H105" s="39"/>
      <c r="I105" s="42"/>
      <c r="J105" s="43">
        <v>1</v>
      </c>
      <c r="K105" s="39"/>
      <c r="L105" s="43">
        <v>31.15</v>
      </c>
      <c r="M105" s="39" t="s">
        <v>128</v>
      </c>
      <c r="N105" s="44">
        <v>2.64</v>
      </c>
      <c r="O105" s="44"/>
      <c r="P105" s="43">
        <f t="shared" ref="P105:P106" si="6">L105*N105</f>
        <v>82.236000000000004</v>
      </c>
    </row>
    <row r="106" spans="1:16" ht="20.25" x14ac:dyDescent="0.25">
      <c r="A106" s="33"/>
      <c r="B106" s="39" t="s">
        <v>134</v>
      </c>
      <c r="C106" s="42" t="s">
        <v>140</v>
      </c>
      <c r="D106" s="38"/>
      <c r="E106" s="38"/>
      <c r="F106" s="38"/>
      <c r="G106" s="38"/>
      <c r="H106" s="39"/>
      <c r="I106" s="42"/>
      <c r="J106" s="43">
        <v>1</v>
      </c>
      <c r="K106" s="39"/>
      <c r="L106" s="43">
        <v>7.86</v>
      </c>
      <c r="M106" s="39" t="s">
        <v>128</v>
      </c>
      <c r="N106" s="44">
        <v>2.64</v>
      </c>
      <c r="O106" s="44"/>
      <c r="P106" s="43">
        <f t="shared" si="6"/>
        <v>20.750400000000003</v>
      </c>
    </row>
    <row r="107" spans="1:16" ht="20.25" x14ac:dyDescent="0.25">
      <c r="A107" s="33"/>
      <c r="B107" s="39" t="s">
        <v>135</v>
      </c>
      <c r="C107" s="42" t="s">
        <v>140</v>
      </c>
      <c r="D107" s="38"/>
      <c r="E107" s="38"/>
      <c r="F107" s="38"/>
      <c r="G107" s="38"/>
      <c r="H107" s="39"/>
      <c r="I107" s="42"/>
      <c r="J107" s="43">
        <v>1</v>
      </c>
      <c r="K107" s="39"/>
      <c r="L107" s="43">
        <v>0.86</v>
      </c>
      <c r="M107" s="39" t="s">
        <v>128</v>
      </c>
      <c r="N107" s="44">
        <v>2.1</v>
      </c>
      <c r="O107" s="44"/>
      <c r="P107" s="43">
        <f t="shared" ref="P107:P113" si="7">J107*L107*N107</f>
        <v>1.806</v>
      </c>
    </row>
    <row r="108" spans="1:16" ht="20.25" x14ac:dyDescent="0.25">
      <c r="A108" s="33"/>
      <c r="B108" s="39" t="s">
        <v>406</v>
      </c>
      <c r="C108" s="42" t="s">
        <v>140</v>
      </c>
      <c r="D108" s="38"/>
      <c r="E108" s="38"/>
      <c r="F108" s="38"/>
      <c r="G108" s="38"/>
      <c r="H108" s="39"/>
      <c r="I108" s="42"/>
      <c r="J108" s="43">
        <v>1</v>
      </c>
      <c r="K108" s="39"/>
      <c r="L108" s="43">
        <v>1.5</v>
      </c>
      <c r="M108" s="39" t="s">
        <v>128</v>
      </c>
      <c r="N108" s="44">
        <v>1.1000000000000001</v>
      </c>
      <c r="O108" s="44"/>
      <c r="P108" s="43">
        <f t="shared" si="7"/>
        <v>1.6500000000000001</v>
      </c>
    </row>
    <row r="109" spans="1:16" ht="20.25" x14ac:dyDescent="0.25">
      <c r="A109" s="33"/>
      <c r="B109" s="39" t="s">
        <v>407</v>
      </c>
      <c r="C109" s="42" t="s">
        <v>140</v>
      </c>
      <c r="D109" s="38"/>
      <c r="E109" s="38"/>
      <c r="F109" s="38"/>
      <c r="G109" s="38"/>
      <c r="H109" s="39"/>
      <c r="I109" s="42"/>
      <c r="J109" s="43">
        <v>1</v>
      </c>
      <c r="K109" s="39"/>
      <c r="L109" s="43">
        <f>1.54+0.7</f>
        <v>2.2400000000000002</v>
      </c>
      <c r="M109" s="39" t="s">
        <v>128</v>
      </c>
      <c r="N109" s="44">
        <v>2.64</v>
      </c>
      <c r="O109" s="44"/>
      <c r="P109" s="43">
        <f t="shared" si="7"/>
        <v>5.9136000000000006</v>
      </c>
    </row>
    <row r="110" spans="1:16" ht="20.25" x14ac:dyDescent="0.25">
      <c r="A110" s="33"/>
      <c r="B110" s="39" t="s">
        <v>408</v>
      </c>
      <c r="C110" s="42" t="s">
        <v>140</v>
      </c>
      <c r="D110" s="38"/>
      <c r="E110" s="38"/>
      <c r="F110" s="38"/>
      <c r="G110" s="38"/>
      <c r="H110" s="39"/>
      <c r="I110" s="42"/>
      <c r="J110" s="43">
        <v>1</v>
      </c>
      <c r="K110" s="39"/>
      <c r="L110" s="43">
        <v>0.86</v>
      </c>
      <c r="M110" s="39" t="s">
        <v>128</v>
      </c>
      <c r="N110" s="44">
        <v>2.1</v>
      </c>
      <c r="O110" s="44"/>
      <c r="P110" s="43">
        <f t="shared" si="7"/>
        <v>1.806</v>
      </c>
    </row>
    <row r="111" spans="1:16" ht="20.25" x14ac:dyDescent="0.25">
      <c r="A111" s="33"/>
      <c r="B111" s="39" t="s">
        <v>409</v>
      </c>
      <c r="C111" s="42" t="s">
        <v>140</v>
      </c>
      <c r="D111" s="38"/>
      <c r="E111" s="38"/>
      <c r="F111" s="38"/>
      <c r="G111" s="38"/>
      <c r="H111" s="39"/>
      <c r="I111" s="42"/>
      <c r="J111" s="43">
        <v>1</v>
      </c>
      <c r="K111" s="39"/>
      <c r="L111" s="43">
        <v>2.08</v>
      </c>
      <c r="M111" s="39" t="s">
        <v>128</v>
      </c>
      <c r="N111" s="44">
        <v>2.64</v>
      </c>
      <c r="O111" s="44"/>
      <c r="P111" s="43">
        <f t="shared" si="7"/>
        <v>5.4912000000000001</v>
      </c>
    </row>
    <row r="112" spans="1:16" ht="20.25" x14ac:dyDescent="0.25">
      <c r="A112" s="33"/>
      <c r="B112" s="39" t="s">
        <v>410</v>
      </c>
      <c r="C112" s="42" t="s">
        <v>140</v>
      </c>
      <c r="D112" s="38"/>
      <c r="E112" s="38"/>
      <c r="F112" s="38"/>
      <c r="G112" s="38"/>
      <c r="H112" s="39"/>
      <c r="I112" s="42"/>
      <c r="J112" s="43">
        <v>1</v>
      </c>
      <c r="K112" s="39"/>
      <c r="L112" s="43">
        <v>4</v>
      </c>
      <c r="M112" s="39" t="s">
        <v>128</v>
      </c>
      <c r="N112" s="44">
        <v>2.64</v>
      </c>
      <c r="O112" s="44"/>
      <c r="P112" s="43">
        <f t="shared" si="7"/>
        <v>10.56</v>
      </c>
    </row>
    <row r="113" spans="1:16" ht="20.25" x14ac:dyDescent="0.25">
      <c r="A113" s="33"/>
      <c r="B113" s="39" t="s">
        <v>411</v>
      </c>
      <c r="C113" s="42" t="s">
        <v>140</v>
      </c>
      <c r="D113" s="38"/>
      <c r="E113" s="38"/>
      <c r="F113" s="38"/>
      <c r="G113" s="38"/>
      <c r="H113" s="39"/>
      <c r="I113" s="42"/>
      <c r="J113" s="43">
        <v>1</v>
      </c>
      <c r="K113" s="39"/>
      <c r="L113" s="43">
        <f>3.94+1.97</f>
        <v>5.91</v>
      </c>
      <c r="M113" s="39" t="s">
        <v>128</v>
      </c>
      <c r="N113" s="44">
        <v>2.64</v>
      </c>
      <c r="O113" s="44"/>
      <c r="P113" s="43">
        <f t="shared" si="7"/>
        <v>15.602400000000001</v>
      </c>
    </row>
    <row r="114" spans="1:16" ht="19.5" customHeight="1" x14ac:dyDescent="0.25">
      <c r="A114" s="33"/>
      <c r="B114" s="39" t="s">
        <v>412</v>
      </c>
      <c r="C114" s="42" t="s">
        <v>140</v>
      </c>
      <c r="D114" s="38"/>
      <c r="E114" s="38"/>
      <c r="F114" s="38"/>
      <c r="G114" s="38"/>
      <c r="H114" s="39"/>
      <c r="I114" s="42"/>
      <c r="J114" s="43">
        <v>1</v>
      </c>
      <c r="K114" s="39"/>
      <c r="L114" s="43">
        <v>0.9</v>
      </c>
      <c r="M114" s="39"/>
      <c r="N114" s="44">
        <v>2.64</v>
      </c>
      <c r="O114" s="44"/>
      <c r="P114" s="43">
        <f>L114*N114</f>
        <v>2.3760000000000003</v>
      </c>
    </row>
    <row r="115" spans="1:16" ht="20.25" x14ac:dyDescent="0.25">
      <c r="A115" s="33"/>
      <c r="B115" s="39" t="s">
        <v>413</v>
      </c>
      <c r="C115" s="42" t="s">
        <v>140</v>
      </c>
      <c r="D115" s="38"/>
      <c r="E115" s="38"/>
      <c r="F115" s="38"/>
      <c r="G115" s="38"/>
      <c r="H115" s="39"/>
      <c r="I115" s="42"/>
      <c r="J115" s="43">
        <v>1</v>
      </c>
      <c r="K115" s="39"/>
      <c r="L115" s="43">
        <v>9.15</v>
      </c>
      <c r="M115" s="39"/>
      <c r="N115" s="44">
        <v>2.64</v>
      </c>
      <c r="O115" s="44"/>
      <c r="P115" s="43">
        <f>L115*N115</f>
        <v>24.156000000000002</v>
      </c>
    </row>
    <row r="116" spans="1:16" ht="20.25" x14ac:dyDescent="0.25">
      <c r="A116" s="33"/>
      <c r="B116" s="39" t="s">
        <v>528</v>
      </c>
      <c r="C116" s="42" t="s">
        <v>140</v>
      </c>
      <c r="D116" s="38"/>
      <c r="E116" s="38"/>
      <c r="F116" s="38"/>
      <c r="G116" s="38"/>
      <c r="H116" s="39"/>
      <c r="I116" s="42"/>
      <c r="J116" s="43">
        <v>1</v>
      </c>
      <c r="K116" s="39"/>
      <c r="L116" s="43">
        <v>7.94</v>
      </c>
      <c r="M116" s="39"/>
      <c r="N116" s="44">
        <v>0.2</v>
      </c>
      <c r="O116" s="44"/>
      <c r="P116" s="43">
        <f t="shared" ref="P116:P117" si="8">L116*N116</f>
        <v>1.5880000000000001</v>
      </c>
    </row>
    <row r="117" spans="1:16" ht="20.25" x14ac:dyDescent="0.25">
      <c r="A117" s="33"/>
      <c r="B117" s="39" t="s">
        <v>529</v>
      </c>
      <c r="C117" s="42" t="s">
        <v>140</v>
      </c>
      <c r="D117" s="38"/>
      <c r="E117" s="38"/>
      <c r="F117" s="38"/>
      <c r="G117" s="38"/>
      <c r="H117" s="39"/>
      <c r="I117" s="42"/>
      <c r="J117" s="43">
        <v>1</v>
      </c>
      <c r="K117" s="39"/>
      <c r="L117" s="43">
        <v>15.98</v>
      </c>
      <c r="M117" s="39"/>
      <c r="N117" s="44">
        <v>0.2</v>
      </c>
      <c r="O117" s="44"/>
      <c r="P117" s="43">
        <f t="shared" si="8"/>
        <v>3.1960000000000002</v>
      </c>
    </row>
    <row r="118" spans="1:16" ht="20.25" x14ac:dyDescent="0.25">
      <c r="A118" s="33"/>
      <c r="B118" s="39"/>
      <c r="C118" s="42"/>
      <c r="D118" s="38"/>
      <c r="E118" s="38"/>
      <c r="F118" s="38"/>
      <c r="G118" s="38"/>
      <c r="H118" s="39"/>
      <c r="I118" s="42"/>
      <c r="J118" s="43"/>
      <c r="K118" s="39"/>
      <c r="L118" s="43"/>
      <c r="M118" s="39"/>
      <c r="N118" s="44"/>
      <c r="O118" s="44"/>
      <c r="P118" s="43"/>
    </row>
    <row r="119" spans="1:16" ht="20.25" x14ac:dyDescent="0.25">
      <c r="A119" s="33" t="s">
        <v>34</v>
      </c>
      <c r="B119" s="251" t="s">
        <v>227</v>
      </c>
      <c r="C119" s="251"/>
      <c r="D119" s="251"/>
      <c r="E119" s="251"/>
      <c r="F119" s="251"/>
      <c r="G119" s="251"/>
      <c r="H119" s="251"/>
      <c r="I119" s="251"/>
      <c r="J119" s="252" t="s">
        <v>121</v>
      </c>
      <c r="K119" s="252"/>
      <c r="L119" s="252"/>
      <c r="M119" s="34"/>
      <c r="N119" s="35">
        <f>SUM(P121:P124)</f>
        <v>8.7299999999999986</v>
      </c>
      <c r="O119" s="35"/>
      <c r="P119" s="36" t="s">
        <v>37</v>
      </c>
    </row>
    <row r="120" spans="1:16" ht="20.25" x14ac:dyDescent="0.25">
      <c r="A120" s="33"/>
      <c r="B120" s="37"/>
      <c r="C120" s="37"/>
      <c r="D120" s="37"/>
      <c r="E120" s="37"/>
      <c r="F120" s="37"/>
      <c r="G120" s="37"/>
      <c r="H120" s="47"/>
      <c r="I120" s="47"/>
      <c r="J120" s="40" t="s">
        <v>123</v>
      </c>
      <c r="K120" s="34"/>
      <c r="L120" s="40" t="s">
        <v>125</v>
      </c>
      <c r="M120" s="34"/>
      <c r="N120" s="40" t="s">
        <v>138</v>
      </c>
      <c r="O120" s="35"/>
      <c r="P120" s="41" t="s">
        <v>185</v>
      </c>
    </row>
    <row r="121" spans="1:16" ht="20.25" x14ac:dyDescent="0.25">
      <c r="A121" s="33"/>
      <c r="B121" s="39" t="s">
        <v>148</v>
      </c>
      <c r="C121" s="42" t="s">
        <v>140</v>
      </c>
      <c r="D121" s="38"/>
      <c r="E121" s="38"/>
      <c r="F121" s="38"/>
      <c r="G121" s="38"/>
      <c r="H121" s="39"/>
      <c r="I121" s="42"/>
      <c r="J121" s="43">
        <v>1</v>
      </c>
      <c r="K121" s="39"/>
      <c r="L121" s="43">
        <v>6.65</v>
      </c>
      <c r="M121" s="39"/>
      <c r="N121" s="44">
        <v>0.3</v>
      </c>
      <c r="O121" s="44"/>
      <c r="P121" s="43">
        <f t="shared" ref="P121:P124" si="9">J121*L121*N121</f>
        <v>1.9950000000000001</v>
      </c>
    </row>
    <row r="122" spans="1:16" ht="20.25" x14ac:dyDescent="0.25">
      <c r="A122" s="33"/>
      <c r="B122" s="39" t="s">
        <v>149</v>
      </c>
      <c r="C122" s="42" t="s">
        <v>140</v>
      </c>
      <c r="D122" s="38"/>
      <c r="E122" s="38"/>
      <c r="F122" s="38"/>
      <c r="G122" s="38"/>
      <c r="H122" s="39"/>
      <c r="I122" s="42"/>
      <c r="J122" s="43">
        <v>1</v>
      </c>
      <c r="K122" s="39"/>
      <c r="L122" s="43">
        <v>15.68</v>
      </c>
      <c r="M122" s="39"/>
      <c r="N122" s="44">
        <v>0.3</v>
      </c>
      <c r="O122" s="44"/>
      <c r="P122" s="43">
        <f t="shared" si="9"/>
        <v>4.7039999999999997</v>
      </c>
    </row>
    <row r="123" spans="1:16" ht="20.25" x14ac:dyDescent="0.25">
      <c r="A123" s="33"/>
      <c r="B123" s="39" t="s">
        <v>527</v>
      </c>
      <c r="C123" s="42" t="s">
        <v>140</v>
      </c>
      <c r="D123" s="38"/>
      <c r="E123" s="38"/>
      <c r="F123" s="38"/>
      <c r="G123" s="38"/>
      <c r="H123" s="39"/>
      <c r="I123" s="42"/>
      <c r="J123" s="43">
        <v>1</v>
      </c>
      <c r="K123" s="39"/>
      <c r="L123" s="43">
        <v>2.63</v>
      </c>
      <c r="M123" s="39"/>
      <c r="N123" s="44">
        <v>0.3</v>
      </c>
      <c r="O123" s="44"/>
      <c r="P123" s="43">
        <f t="shared" si="9"/>
        <v>0.78899999999999992</v>
      </c>
    </row>
    <row r="124" spans="1:16" ht="20.25" x14ac:dyDescent="0.25">
      <c r="A124" s="33"/>
      <c r="B124" s="39" t="s">
        <v>527</v>
      </c>
      <c r="C124" s="42" t="s">
        <v>140</v>
      </c>
      <c r="D124" s="38"/>
      <c r="E124" s="38"/>
      <c r="F124" s="38"/>
      <c r="G124" s="38"/>
      <c r="H124" s="39"/>
      <c r="I124" s="42"/>
      <c r="J124" s="43">
        <v>1</v>
      </c>
      <c r="K124" s="39"/>
      <c r="L124" s="43">
        <v>4.1399999999999997</v>
      </c>
      <c r="M124" s="39"/>
      <c r="N124" s="44">
        <v>0.3</v>
      </c>
      <c r="O124" s="44"/>
      <c r="P124" s="43">
        <f t="shared" si="9"/>
        <v>1.2419999999999998</v>
      </c>
    </row>
    <row r="125" spans="1:16" ht="20.25" x14ac:dyDescent="0.25">
      <c r="A125" s="33"/>
      <c r="B125" s="39"/>
      <c r="C125" s="42"/>
      <c r="D125" s="38"/>
      <c r="E125" s="38"/>
      <c r="F125" s="38"/>
      <c r="G125" s="38"/>
      <c r="H125" s="39"/>
      <c r="I125" s="42"/>
      <c r="J125" s="43"/>
      <c r="K125" s="39"/>
      <c r="L125" s="43"/>
      <c r="M125" s="39"/>
      <c r="N125" s="44"/>
      <c r="O125" s="44"/>
      <c r="P125" s="43"/>
    </row>
    <row r="126" spans="1:16" ht="20.25" x14ac:dyDescent="0.25">
      <c r="A126" s="33"/>
      <c r="B126" s="39"/>
      <c r="C126" s="42"/>
      <c r="D126" s="38"/>
      <c r="E126" s="38"/>
      <c r="F126" s="38"/>
      <c r="G126" s="38"/>
      <c r="H126" s="39"/>
      <c r="I126" s="42"/>
      <c r="J126" s="43"/>
      <c r="K126" s="39"/>
      <c r="L126" s="43"/>
      <c r="M126" s="39"/>
      <c r="N126" s="44"/>
      <c r="O126" s="44"/>
      <c r="P126" s="43"/>
    </row>
    <row r="127" spans="1:16" ht="20.25" x14ac:dyDescent="0.25">
      <c r="A127" s="33" t="s">
        <v>38</v>
      </c>
      <c r="B127" s="251" t="s">
        <v>212</v>
      </c>
      <c r="C127" s="251"/>
      <c r="D127" s="251"/>
      <c r="E127" s="251"/>
      <c r="F127" s="251"/>
      <c r="G127" s="251"/>
      <c r="H127" s="251"/>
      <c r="I127" s="251"/>
      <c r="J127" s="252" t="s">
        <v>121</v>
      </c>
      <c r="K127" s="252"/>
      <c r="L127" s="252"/>
      <c r="M127" s="34"/>
      <c r="N127" s="35">
        <f>SUM(P129:P136)</f>
        <v>189.1</v>
      </c>
      <c r="O127" s="35"/>
      <c r="P127" s="36" t="s">
        <v>39</v>
      </c>
    </row>
    <row r="128" spans="1:16" ht="20.25" x14ac:dyDescent="0.25">
      <c r="A128" s="33"/>
      <c r="B128" s="37"/>
      <c r="C128" s="37"/>
      <c r="D128" s="37"/>
      <c r="E128" s="37"/>
      <c r="F128" s="37"/>
      <c r="G128" s="37"/>
      <c r="H128" s="47"/>
      <c r="I128" s="47"/>
      <c r="J128" s="40"/>
      <c r="K128" s="40" t="s">
        <v>137</v>
      </c>
      <c r="L128" s="40" t="s">
        <v>125</v>
      </c>
      <c r="M128" s="34"/>
      <c r="N128" s="40"/>
      <c r="O128" s="50"/>
      <c r="P128" s="41" t="s">
        <v>161</v>
      </c>
    </row>
    <row r="129" spans="1:16" ht="20.25" x14ac:dyDescent="0.25">
      <c r="A129" s="33"/>
      <c r="B129" s="39" t="s">
        <v>415</v>
      </c>
      <c r="C129" s="42" t="s">
        <v>39</v>
      </c>
      <c r="D129" s="38"/>
      <c r="E129" s="38"/>
      <c r="F129" s="38"/>
      <c r="G129" s="38"/>
      <c r="H129" s="39"/>
      <c r="I129" s="42"/>
      <c r="J129" s="43"/>
      <c r="K129" s="39">
        <v>34</v>
      </c>
      <c r="L129" s="43">
        <v>2.1</v>
      </c>
      <c r="M129" s="39"/>
      <c r="N129" s="44"/>
      <c r="O129" s="44"/>
      <c r="P129" s="43">
        <f>K129*L129</f>
        <v>71.400000000000006</v>
      </c>
    </row>
    <row r="130" spans="1:16" ht="20.25" x14ac:dyDescent="0.25">
      <c r="A130" s="48"/>
      <c r="B130" s="39" t="s">
        <v>416</v>
      </c>
      <c r="C130" s="42" t="s">
        <v>39</v>
      </c>
      <c r="D130" s="38"/>
      <c r="E130" s="38"/>
      <c r="F130" s="38"/>
      <c r="G130" s="38"/>
      <c r="H130" s="39"/>
      <c r="I130" s="42"/>
      <c r="J130" s="43"/>
      <c r="K130" s="39">
        <v>34</v>
      </c>
      <c r="L130" s="43">
        <v>2.1</v>
      </c>
      <c r="M130" s="39"/>
      <c r="N130" s="44"/>
      <c r="O130" s="44"/>
      <c r="P130" s="43">
        <f t="shared" ref="P130:P136" si="10">K130*L130</f>
        <v>71.400000000000006</v>
      </c>
    </row>
    <row r="131" spans="1:16" ht="20.25" x14ac:dyDescent="0.25">
      <c r="A131" s="48"/>
      <c r="B131" s="39" t="s">
        <v>417</v>
      </c>
      <c r="C131" s="42" t="s">
        <v>39</v>
      </c>
      <c r="D131" s="38"/>
      <c r="E131" s="38"/>
      <c r="F131" s="38"/>
      <c r="G131" s="38"/>
      <c r="H131" s="39"/>
      <c r="I131" s="42"/>
      <c r="J131" s="43"/>
      <c r="K131" s="39">
        <v>2</v>
      </c>
      <c r="L131" s="43">
        <v>1.6</v>
      </c>
      <c r="M131" s="39"/>
      <c r="N131" s="44"/>
      <c r="O131" s="44"/>
      <c r="P131" s="43">
        <f t="shared" si="10"/>
        <v>3.2</v>
      </c>
    </row>
    <row r="132" spans="1:16" ht="20.25" x14ac:dyDescent="0.25">
      <c r="A132" s="48"/>
      <c r="B132" s="39" t="s">
        <v>214</v>
      </c>
      <c r="C132" s="42" t="s">
        <v>39</v>
      </c>
      <c r="D132" s="38"/>
      <c r="E132" s="38"/>
      <c r="F132" s="38"/>
      <c r="G132" s="38"/>
      <c r="H132" s="39"/>
      <c r="I132" s="42"/>
      <c r="J132" s="43"/>
      <c r="K132" s="39">
        <v>2</v>
      </c>
      <c r="L132" s="43">
        <v>1.6</v>
      </c>
      <c r="M132" s="39"/>
      <c r="N132" s="44"/>
      <c r="O132" s="44"/>
      <c r="P132" s="43">
        <f t="shared" si="10"/>
        <v>3.2</v>
      </c>
    </row>
    <row r="133" spans="1:16" ht="20.25" x14ac:dyDescent="0.25">
      <c r="A133" s="48"/>
      <c r="B133" s="39" t="s">
        <v>418</v>
      </c>
      <c r="C133" s="42" t="s">
        <v>39</v>
      </c>
      <c r="D133" s="38"/>
      <c r="E133" s="38"/>
      <c r="F133" s="38"/>
      <c r="G133" s="38"/>
      <c r="H133" s="39"/>
      <c r="I133" s="42"/>
      <c r="J133" s="43"/>
      <c r="K133" s="39">
        <v>1</v>
      </c>
      <c r="L133" s="43">
        <v>1.4</v>
      </c>
      <c r="M133" s="39"/>
      <c r="N133" s="44"/>
      <c r="O133" s="44"/>
      <c r="P133" s="43">
        <f t="shared" si="10"/>
        <v>1.4</v>
      </c>
    </row>
    <row r="134" spans="1:16" ht="20.25" x14ac:dyDescent="0.25">
      <c r="A134" s="48"/>
      <c r="B134" s="39" t="s">
        <v>419</v>
      </c>
      <c r="C134" s="42" t="s">
        <v>39</v>
      </c>
      <c r="D134" s="38"/>
      <c r="E134" s="38"/>
      <c r="F134" s="38"/>
      <c r="G134" s="38"/>
      <c r="H134" s="39"/>
      <c r="I134" s="42"/>
      <c r="J134" s="43"/>
      <c r="K134" s="39">
        <v>1</v>
      </c>
      <c r="L134" s="43">
        <v>1.4</v>
      </c>
      <c r="M134" s="39"/>
      <c r="N134" s="44"/>
      <c r="O134" s="44"/>
      <c r="P134" s="43">
        <f t="shared" si="10"/>
        <v>1.4</v>
      </c>
    </row>
    <row r="135" spans="1:16" ht="20.25" x14ac:dyDescent="0.25">
      <c r="A135" s="48"/>
      <c r="B135" s="39" t="s">
        <v>420</v>
      </c>
      <c r="C135" s="42" t="s">
        <v>39</v>
      </c>
      <c r="D135" s="38"/>
      <c r="E135" s="38"/>
      <c r="F135" s="38"/>
      <c r="G135" s="38"/>
      <c r="H135" s="39"/>
      <c r="I135" s="42"/>
      <c r="J135" s="43"/>
      <c r="K135" s="39">
        <v>21</v>
      </c>
      <c r="L135" s="43">
        <v>1.5</v>
      </c>
      <c r="M135" s="39"/>
      <c r="N135" s="44"/>
      <c r="O135" s="44"/>
      <c r="P135" s="43">
        <f t="shared" si="10"/>
        <v>31.5</v>
      </c>
    </row>
    <row r="136" spans="1:16" ht="21" x14ac:dyDescent="0.5">
      <c r="A136" s="48"/>
      <c r="B136" s="39" t="s">
        <v>421</v>
      </c>
      <c r="C136" s="42" t="s">
        <v>39</v>
      </c>
      <c r="D136" s="38"/>
      <c r="E136" s="38"/>
      <c r="F136" s="38"/>
      <c r="G136" s="38"/>
      <c r="H136" s="42"/>
      <c r="I136" s="42"/>
      <c r="J136" s="63"/>
      <c r="K136" s="39">
        <v>4</v>
      </c>
      <c r="L136" s="43">
        <v>1.4</v>
      </c>
      <c r="M136" s="39"/>
      <c r="N136" s="64"/>
      <c r="O136" s="44"/>
      <c r="P136" s="43">
        <f t="shared" si="10"/>
        <v>5.6</v>
      </c>
    </row>
    <row r="137" spans="1:16" ht="20.25" x14ac:dyDescent="0.25">
      <c r="A137" s="33"/>
      <c r="B137" s="45"/>
      <c r="C137" s="42"/>
      <c r="D137" s="38"/>
      <c r="E137" s="38"/>
      <c r="F137" s="38"/>
      <c r="G137" s="38"/>
      <c r="H137" s="36"/>
      <c r="I137" s="36"/>
      <c r="J137" s="39"/>
      <c r="K137" s="34"/>
      <c r="L137" s="34"/>
      <c r="M137" s="34"/>
      <c r="N137" s="44"/>
      <c r="O137" s="44"/>
      <c r="P137" s="43"/>
    </row>
    <row r="138" spans="1:16" ht="20.25" x14ac:dyDescent="0.25">
      <c r="A138" s="33"/>
      <c r="B138" s="45"/>
      <c r="C138" s="42"/>
      <c r="D138" s="38"/>
      <c r="E138" s="38"/>
      <c r="F138" s="38"/>
      <c r="G138" s="38"/>
      <c r="H138" s="36"/>
      <c r="I138" s="36"/>
      <c r="J138" s="39"/>
      <c r="K138" s="133"/>
      <c r="L138" s="133"/>
      <c r="M138" s="133"/>
      <c r="N138" s="44"/>
      <c r="O138" s="44"/>
      <c r="P138" s="43"/>
    </row>
    <row r="139" spans="1:16" ht="20.25" x14ac:dyDescent="0.25">
      <c r="A139" s="32">
        <v>4</v>
      </c>
      <c r="B139" s="254" t="s">
        <v>150</v>
      </c>
      <c r="C139" s="254"/>
      <c r="D139" s="254"/>
      <c r="E139" s="254"/>
      <c r="F139" s="254"/>
      <c r="G139" s="254"/>
      <c r="H139" s="254"/>
      <c r="I139" s="254"/>
      <c r="J139" s="254"/>
      <c r="K139" s="254"/>
      <c r="L139" s="254"/>
      <c r="M139" s="254"/>
      <c r="N139" s="254"/>
      <c r="O139" s="254"/>
      <c r="P139" s="254"/>
    </row>
    <row r="140" spans="1:16" ht="20.25" x14ac:dyDescent="0.25">
      <c r="A140" s="33" t="s">
        <v>42</v>
      </c>
      <c r="B140" s="251" t="s">
        <v>151</v>
      </c>
      <c r="C140" s="251"/>
      <c r="D140" s="251"/>
      <c r="E140" s="251"/>
      <c r="F140" s="251"/>
      <c r="G140" s="251"/>
      <c r="H140" s="251"/>
      <c r="I140" s="251"/>
      <c r="J140" s="252" t="s">
        <v>121</v>
      </c>
      <c r="K140" s="252"/>
      <c r="L140" s="252"/>
      <c r="M140" s="34"/>
      <c r="N140" s="35">
        <f>SUM(P143:P154)</f>
        <v>247.77840000000003</v>
      </c>
      <c r="O140" s="35"/>
      <c r="P140" s="36" t="s">
        <v>37</v>
      </c>
    </row>
    <row r="141" spans="1:16" ht="20.25" x14ac:dyDescent="0.25">
      <c r="A141" s="33"/>
      <c r="B141" s="37"/>
      <c r="C141" s="37"/>
      <c r="D141" s="37"/>
      <c r="E141" s="37"/>
      <c r="F141" s="37"/>
      <c r="G141" s="37"/>
      <c r="H141" s="47"/>
      <c r="I141" s="47"/>
      <c r="J141" s="40" t="s">
        <v>123</v>
      </c>
      <c r="K141" s="34"/>
      <c r="L141" s="40" t="s">
        <v>125</v>
      </c>
      <c r="M141" s="34"/>
      <c r="N141" s="40" t="s">
        <v>138</v>
      </c>
      <c r="O141" s="35"/>
      <c r="P141" s="41" t="s">
        <v>185</v>
      </c>
    </row>
    <row r="142" spans="1:16" ht="20.25" x14ac:dyDescent="0.25">
      <c r="A142" s="33"/>
      <c r="B142" s="132"/>
      <c r="C142" s="132"/>
      <c r="D142" s="132"/>
      <c r="E142" s="132"/>
      <c r="F142" s="132"/>
      <c r="G142" s="132"/>
      <c r="H142" s="47"/>
      <c r="I142" s="47"/>
      <c r="J142" s="40"/>
      <c r="K142" s="133"/>
      <c r="L142" s="40"/>
      <c r="M142" s="133"/>
      <c r="N142" s="40"/>
      <c r="O142" s="35"/>
      <c r="P142" s="41"/>
    </row>
    <row r="143" spans="1:16" ht="20.25" x14ac:dyDescent="0.25">
      <c r="A143" s="33"/>
      <c r="B143" s="39" t="s">
        <v>132</v>
      </c>
      <c r="C143" s="42" t="s">
        <v>140</v>
      </c>
      <c r="D143" s="38"/>
      <c r="E143" s="38"/>
      <c r="F143" s="38"/>
      <c r="G143" s="38"/>
      <c r="H143" s="39"/>
      <c r="I143" s="42"/>
      <c r="J143" s="43">
        <v>2</v>
      </c>
      <c r="K143" s="39"/>
      <c r="L143" s="43">
        <v>2.16</v>
      </c>
      <c r="M143" s="39" t="s">
        <v>128</v>
      </c>
      <c r="N143" s="44">
        <v>2.81</v>
      </c>
      <c r="O143" s="44"/>
      <c r="P143" s="43">
        <f>L143*N143</f>
        <v>6.0696000000000003</v>
      </c>
    </row>
    <row r="144" spans="1:16" ht="20.25" x14ac:dyDescent="0.25">
      <c r="A144" s="48"/>
      <c r="B144" s="39" t="s">
        <v>414</v>
      </c>
      <c r="C144" s="42" t="s">
        <v>140</v>
      </c>
      <c r="D144" s="38"/>
      <c r="E144" s="38"/>
      <c r="F144" s="38"/>
      <c r="G144" s="38"/>
      <c r="H144" s="39"/>
      <c r="I144" s="42"/>
      <c r="J144" s="43">
        <v>2</v>
      </c>
      <c r="K144" s="39"/>
      <c r="L144" s="43">
        <v>31.15</v>
      </c>
      <c r="M144" s="39" t="s">
        <v>128</v>
      </c>
      <c r="N144" s="44">
        <v>2.64</v>
      </c>
      <c r="O144" s="44"/>
      <c r="P144" s="43">
        <f t="shared" ref="P144:P145" si="11">L144*N144</f>
        <v>82.236000000000004</v>
      </c>
    </row>
    <row r="145" spans="1:16" ht="20.25" x14ac:dyDescent="0.25">
      <c r="A145" s="48"/>
      <c r="B145" s="39" t="s">
        <v>134</v>
      </c>
      <c r="C145" s="42" t="s">
        <v>140</v>
      </c>
      <c r="D145" s="38"/>
      <c r="E145" s="38"/>
      <c r="F145" s="38"/>
      <c r="G145" s="38"/>
      <c r="H145" s="39"/>
      <c r="I145" s="42"/>
      <c r="J145" s="43">
        <v>2</v>
      </c>
      <c r="K145" s="39"/>
      <c r="L145" s="43">
        <v>7.86</v>
      </c>
      <c r="M145" s="39" t="s">
        <v>128</v>
      </c>
      <c r="N145" s="44">
        <v>2.64</v>
      </c>
      <c r="O145" s="44"/>
      <c r="P145" s="43">
        <f t="shared" si="11"/>
        <v>20.750400000000003</v>
      </c>
    </row>
    <row r="146" spans="1:16" ht="20.25" x14ac:dyDescent="0.25">
      <c r="A146" s="48"/>
      <c r="B146" s="39" t="s">
        <v>135</v>
      </c>
      <c r="C146" s="42" t="s">
        <v>140</v>
      </c>
      <c r="D146" s="38"/>
      <c r="E146" s="38"/>
      <c r="F146" s="38"/>
      <c r="G146" s="38"/>
      <c r="H146" s="39"/>
      <c r="I146" s="42"/>
      <c r="J146" s="43">
        <v>2</v>
      </c>
      <c r="K146" s="39"/>
      <c r="L146" s="43">
        <v>0.86</v>
      </c>
      <c r="M146" s="39" t="s">
        <v>128</v>
      </c>
      <c r="N146" s="44">
        <v>2.1</v>
      </c>
      <c r="O146" s="44"/>
      <c r="P146" s="43">
        <f t="shared" ref="P146:P154" si="12">J146*L146*N146</f>
        <v>3.6120000000000001</v>
      </c>
    </row>
    <row r="147" spans="1:16" ht="20.25" x14ac:dyDescent="0.25">
      <c r="A147" s="33"/>
      <c r="B147" s="39" t="s">
        <v>406</v>
      </c>
      <c r="C147" s="42" t="s">
        <v>140</v>
      </c>
      <c r="D147" s="38"/>
      <c r="E147" s="38"/>
      <c r="F147" s="38"/>
      <c r="G147" s="38"/>
      <c r="H147" s="39"/>
      <c r="I147" s="42"/>
      <c r="J147" s="43">
        <v>2</v>
      </c>
      <c r="K147" s="39"/>
      <c r="L147" s="43">
        <v>1.5</v>
      </c>
      <c r="M147" s="39" t="s">
        <v>128</v>
      </c>
      <c r="N147" s="44">
        <v>1.1000000000000001</v>
      </c>
      <c r="O147" s="44"/>
      <c r="P147" s="43">
        <f t="shared" si="12"/>
        <v>3.3000000000000003</v>
      </c>
    </row>
    <row r="148" spans="1:16" ht="20.25" x14ac:dyDescent="0.25">
      <c r="A148" s="33"/>
      <c r="B148" s="39" t="s">
        <v>407</v>
      </c>
      <c r="C148" s="42" t="s">
        <v>140</v>
      </c>
      <c r="D148" s="38"/>
      <c r="E148" s="38"/>
      <c r="F148" s="38"/>
      <c r="G148" s="38"/>
      <c r="H148" s="39"/>
      <c r="I148" s="42"/>
      <c r="J148" s="43">
        <v>2</v>
      </c>
      <c r="K148" s="39"/>
      <c r="L148" s="43">
        <f>1.54+0.7</f>
        <v>2.2400000000000002</v>
      </c>
      <c r="M148" s="39" t="s">
        <v>128</v>
      </c>
      <c r="N148" s="44">
        <v>2.64</v>
      </c>
      <c r="O148" s="44"/>
      <c r="P148" s="43">
        <f t="shared" si="12"/>
        <v>11.827200000000001</v>
      </c>
    </row>
    <row r="149" spans="1:16" ht="20.25" x14ac:dyDescent="0.25">
      <c r="A149" s="33"/>
      <c r="B149" s="39" t="s">
        <v>408</v>
      </c>
      <c r="C149" s="42" t="s">
        <v>140</v>
      </c>
      <c r="D149" s="38"/>
      <c r="E149" s="38"/>
      <c r="F149" s="38"/>
      <c r="G149" s="38"/>
      <c r="H149" s="39"/>
      <c r="I149" s="42"/>
      <c r="J149" s="43">
        <v>2</v>
      </c>
      <c r="K149" s="39"/>
      <c r="L149" s="43">
        <v>0.86</v>
      </c>
      <c r="M149" s="39" t="s">
        <v>128</v>
      </c>
      <c r="N149" s="44">
        <v>2.1</v>
      </c>
      <c r="O149" s="44"/>
      <c r="P149" s="43">
        <f t="shared" si="12"/>
        <v>3.6120000000000001</v>
      </c>
    </row>
    <row r="150" spans="1:16" ht="20.25" x14ac:dyDescent="0.25">
      <c r="A150" s="33"/>
      <c r="B150" s="39" t="s">
        <v>409</v>
      </c>
      <c r="C150" s="42" t="s">
        <v>140</v>
      </c>
      <c r="D150" s="38"/>
      <c r="E150" s="38"/>
      <c r="F150" s="38"/>
      <c r="G150" s="38"/>
      <c r="H150" s="39"/>
      <c r="I150" s="42"/>
      <c r="J150" s="43">
        <v>2</v>
      </c>
      <c r="K150" s="39"/>
      <c r="L150" s="43">
        <v>2.08</v>
      </c>
      <c r="M150" s="39" t="s">
        <v>128</v>
      </c>
      <c r="N150" s="44">
        <v>2.64</v>
      </c>
      <c r="O150" s="44"/>
      <c r="P150" s="43">
        <f t="shared" si="12"/>
        <v>10.9824</v>
      </c>
    </row>
    <row r="151" spans="1:16" ht="20.25" x14ac:dyDescent="0.25">
      <c r="A151" s="33"/>
      <c r="B151" s="39" t="s">
        <v>410</v>
      </c>
      <c r="C151" s="42" t="s">
        <v>140</v>
      </c>
      <c r="D151" s="38"/>
      <c r="E151" s="38"/>
      <c r="F151" s="38"/>
      <c r="G151" s="38"/>
      <c r="H151" s="39"/>
      <c r="I151" s="42"/>
      <c r="J151" s="43">
        <v>2</v>
      </c>
      <c r="K151" s="39"/>
      <c r="L151" s="43">
        <v>4</v>
      </c>
      <c r="M151" s="39" t="s">
        <v>128</v>
      </c>
      <c r="N151" s="44">
        <v>2.64</v>
      </c>
      <c r="O151" s="44"/>
      <c r="P151" s="43">
        <f t="shared" si="12"/>
        <v>21.12</v>
      </c>
    </row>
    <row r="152" spans="1:16" ht="20.25" x14ac:dyDescent="0.25">
      <c r="A152" s="33"/>
      <c r="B152" s="39" t="s">
        <v>411</v>
      </c>
      <c r="C152" s="42" t="s">
        <v>140</v>
      </c>
      <c r="D152" s="38"/>
      <c r="E152" s="38"/>
      <c r="F152" s="38"/>
      <c r="G152" s="38"/>
      <c r="H152" s="39"/>
      <c r="I152" s="42"/>
      <c r="J152" s="43">
        <v>2</v>
      </c>
      <c r="K152" s="39"/>
      <c r="L152" s="43">
        <f>3.94+1.97</f>
        <v>5.91</v>
      </c>
      <c r="M152" s="39" t="s">
        <v>128</v>
      </c>
      <c r="N152" s="44">
        <v>2.64</v>
      </c>
      <c r="O152" s="44"/>
      <c r="P152" s="43">
        <f t="shared" si="12"/>
        <v>31.204800000000002</v>
      </c>
    </row>
    <row r="153" spans="1:16" ht="20.25" x14ac:dyDescent="0.25">
      <c r="A153" s="33"/>
      <c r="B153" s="39" t="s">
        <v>412</v>
      </c>
      <c r="C153" s="42" t="s">
        <v>140</v>
      </c>
      <c r="D153" s="38"/>
      <c r="E153" s="38"/>
      <c r="F153" s="38"/>
      <c r="G153" s="38"/>
      <c r="H153" s="39"/>
      <c r="I153" s="42"/>
      <c r="J153" s="43">
        <v>2</v>
      </c>
      <c r="K153" s="39"/>
      <c r="L153" s="43">
        <v>0.9</v>
      </c>
      <c r="M153" s="39"/>
      <c r="N153" s="44">
        <v>2.64</v>
      </c>
      <c r="O153" s="44"/>
      <c r="P153" s="43">
        <f t="shared" si="12"/>
        <v>4.7520000000000007</v>
      </c>
    </row>
    <row r="154" spans="1:16" ht="20.25" x14ac:dyDescent="0.25">
      <c r="A154" s="33"/>
      <c r="B154" s="39" t="s">
        <v>413</v>
      </c>
      <c r="C154" s="42" t="s">
        <v>140</v>
      </c>
      <c r="D154" s="38"/>
      <c r="E154" s="38"/>
      <c r="F154" s="38"/>
      <c r="G154" s="38"/>
      <c r="H154" s="39"/>
      <c r="I154" s="42"/>
      <c r="J154" s="43">
        <v>2</v>
      </c>
      <c r="K154" s="39"/>
      <c r="L154" s="43">
        <v>9.15</v>
      </c>
      <c r="M154" s="39"/>
      <c r="N154" s="44">
        <v>2.64</v>
      </c>
      <c r="O154" s="44"/>
      <c r="P154" s="43">
        <f t="shared" si="12"/>
        <v>48.312000000000005</v>
      </c>
    </row>
    <row r="155" spans="1:16" ht="20.25" x14ac:dyDescent="0.25">
      <c r="A155" s="33"/>
      <c r="B155" s="39"/>
      <c r="C155" s="42"/>
      <c r="D155" s="38"/>
      <c r="E155" s="38"/>
      <c r="F155" s="38"/>
      <c r="G155" s="38"/>
      <c r="H155" s="39"/>
      <c r="I155" s="42"/>
      <c r="J155" s="43"/>
      <c r="K155" s="39"/>
      <c r="L155" s="43"/>
      <c r="M155" s="39"/>
      <c r="N155" s="44"/>
      <c r="O155" s="44"/>
      <c r="P155" s="43"/>
    </row>
    <row r="156" spans="1:16" ht="20.25" x14ac:dyDescent="0.25">
      <c r="A156" s="33" t="s">
        <v>45</v>
      </c>
      <c r="B156" s="251" t="s">
        <v>152</v>
      </c>
      <c r="C156" s="251"/>
      <c r="D156" s="251"/>
      <c r="E156" s="251"/>
      <c r="F156" s="251"/>
      <c r="G156" s="251"/>
      <c r="H156" s="251"/>
      <c r="I156" s="251"/>
      <c r="J156" s="252" t="s">
        <v>121</v>
      </c>
      <c r="K156" s="252"/>
      <c r="L156" s="252"/>
      <c r="M156" s="34"/>
      <c r="N156" s="35">
        <f>SUM(P158:P164)</f>
        <v>160.029</v>
      </c>
      <c r="O156" s="35"/>
      <c r="P156" s="36" t="s">
        <v>37</v>
      </c>
    </row>
    <row r="157" spans="1:16" ht="20.25" x14ac:dyDescent="0.25">
      <c r="A157" s="33"/>
      <c r="B157" s="37"/>
      <c r="C157" s="37"/>
      <c r="D157" s="37"/>
      <c r="E157" s="37"/>
      <c r="F157" s="37"/>
      <c r="G157" s="37"/>
      <c r="H157" s="47"/>
      <c r="I157" s="47"/>
      <c r="J157" s="40"/>
      <c r="K157" s="34"/>
      <c r="L157" s="40" t="s">
        <v>153</v>
      </c>
      <c r="M157" s="34"/>
      <c r="N157" s="40" t="s">
        <v>138</v>
      </c>
      <c r="O157" s="50"/>
      <c r="P157" s="41" t="s">
        <v>185</v>
      </c>
    </row>
    <row r="158" spans="1:16" ht="20.25" x14ac:dyDescent="0.25">
      <c r="A158" s="33"/>
      <c r="B158" s="39" t="s">
        <v>422</v>
      </c>
      <c r="C158" s="42" t="s">
        <v>140</v>
      </c>
      <c r="D158" s="38"/>
      <c r="E158" s="38"/>
      <c r="F158" s="38"/>
      <c r="G158" s="38"/>
      <c r="H158" s="39"/>
      <c r="I158" s="42"/>
      <c r="J158" s="43"/>
      <c r="K158" s="39"/>
      <c r="L158" s="43">
        <v>31.1</v>
      </c>
      <c r="M158" s="39" t="s">
        <v>128</v>
      </c>
      <c r="N158" s="44">
        <v>1.3</v>
      </c>
      <c r="O158" s="44"/>
      <c r="P158" s="43">
        <f>L158*N158</f>
        <v>40.43</v>
      </c>
    </row>
    <row r="159" spans="1:16" ht="20.25" x14ac:dyDescent="0.25">
      <c r="A159" s="48"/>
      <c r="B159" s="39" t="s">
        <v>404</v>
      </c>
      <c r="C159" s="42" t="s">
        <v>140</v>
      </c>
      <c r="D159" s="38"/>
      <c r="E159" s="38"/>
      <c r="F159" s="38"/>
      <c r="G159" s="38"/>
      <c r="H159" s="39"/>
      <c r="I159" s="42"/>
      <c r="J159" s="43">
        <v>2</v>
      </c>
      <c r="K159" s="39"/>
      <c r="L159" s="43">
        <v>9</v>
      </c>
      <c r="M159" s="39" t="s">
        <v>128</v>
      </c>
      <c r="N159" s="44">
        <v>1.7</v>
      </c>
      <c r="O159" s="44"/>
      <c r="P159" s="43">
        <f>J159*L159*N159</f>
        <v>30.599999999999998</v>
      </c>
    </row>
    <row r="160" spans="1:16" ht="20.25" x14ac:dyDescent="0.25">
      <c r="A160" s="33"/>
      <c r="B160" s="39" t="s">
        <v>530</v>
      </c>
      <c r="C160" s="42" t="s">
        <v>140</v>
      </c>
      <c r="D160" s="38"/>
      <c r="E160" s="38"/>
      <c r="F160" s="38"/>
      <c r="G160" s="38"/>
      <c r="H160" s="39"/>
      <c r="I160" s="42"/>
      <c r="J160" s="43">
        <v>1</v>
      </c>
      <c r="K160" s="39"/>
      <c r="L160" s="43">
        <v>9</v>
      </c>
      <c r="M160" s="39" t="s">
        <v>128</v>
      </c>
      <c r="N160" s="44">
        <v>1.7</v>
      </c>
      <c r="O160" s="44"/>
      <c r="P160" s="43">
        <f>(L160*N160)</f>
        <v>15.299999999999999</v>
      </c>
    </row>
    <row r="161" spans="1:16" ht="20.25" x14ac:dyDescent="0.25">
      <c r="A161" s="33"/>
      <c r="B161" s="39" t="s">
        <v>399</v>
      </c>
      <c r="C161" s="42" t="s">
        <v>140</v>
      </c>
      <c r="D161" s="38"/>
      <c r="E161" s="38"/>
      <c r="F161" s="38"/>
      <c r="G161" s="38"/>
      <c r="H161" s="39"/>
      <c r="I161" s="42"/>
      <c r="J161" s="43">
        <v>1</v>
      </c>
      <c r="K161" s="39"/>
      <c r="L161" s="43">
        <v>22.3</v>
      </c>
      <c r="M161" s="39" t="s">
        <v>128</v>
      </c>
      <c r="N161" s="44">
        <v>1.7</v>
      </c>
      <c r="O161" s="44"/>
      <c r="P161" s="43">
        <f>(L161*N161)</f>
        <v>37.910000000000004</v>
      </c>
    </row>
    <row r="162" spans="1:16" ht="20.25" x14ac:dyDescent="0.25">
      <c r="A162" s="33"/>
      <c r="B162" s="39" t="s">
        <v>400</v>
      </c>
      <c r="C162" s="42" t="s">
        <v>140</v>
      </c>
      <c r="D162" s="38"/>
      <c r="E162" s="38"/>
      <c r="F162" s="136" t="s">
        <v>403</v>
      </c>
      <c r="G162" s="38"/>
      <c r="H162" s="39"/>
      <c r="I162" s="42"/>
      <c r="J162" s="43">
        <v>1</v>
      </c>
      <c r="K162" s="39"/>
      <c r="L162" s="43">
        <v>11.3</v>
      </c>
      <c r="M162" s="39"/>
      <c r="N162" s="44">
        <v>1.7</v>
      </c>
      <c r="O162" s="44"/>
      <c r="P162" s="43">
        <f>(L162*N162)-2.67-2.44</f>
        <v>14.1</v>
      </c>
    </row>
    <row r="163" spans="1:16" ht="20.25" x14ac:dyDescent="0.25">
      <c r="A163" s="33"/>
      <c r="B163" s="39" t="s">
        <v>401</v>
      </c>
      <c r="C163" s="42" t="s">
        <v>140</v>
      </c>
      <c r="D163" s="38"/>
      <c r="E163" s="38"/>
      <c r="F163" s="38"/>
      <c r="G163" s="38"/>
      <c r="H163" s="39"/>
      <c r="I163" s="42"/>
      <c r="J163" s="43">
        <v>1</v>
      </c>
      <c r="K163" s="39"/>
      <c r="L163" s="43">
        <v>13.37</v>
      </c>
      <c r="M163" s="39"/>
      <c r="N163" s="44">
        <v>1.7</v>
      </c>
      <c r="O163" s="44"/>
      <c r="P163" s="43">
        <f t="shared" ref="P163:P164" si="13">(L163*N163)-2.67-2.44</f>
        <v>17.618999999999996</v>
      </c>
    </row>
    <row r="164" spans="1:16" ht="20.25" x14ac:dyDescent="0.25">
      <c r="A164" s="33"/>
      <c r="B164" s="39" t="s">
        <v>402</v>
      </c>
      <c r="C164" s="42" t="s">
        <v>140</v>
      </c>
      <c r="D164" s="38"/>
      <c r="E164" s="38"/>
      <c r="F164" s="38"/>
      <c r="G164" s="38"/>
      <c r="H164" s="39"/>
      <c r="I164" s="42"/>
      <c r="J164" s="43">
        <v>1</v>
      </c>
      <c r="K164" s="39"/>
      <c r="L164" s="43">
        <v>5.4</v>
      </c>
      <c r="M164" s="39"/>
      <c r="N164" s="44">
        <v>1.7</v>
      </c>
      <c r="O164" s="44"/>
      <c r="P164" s="43">
        <f t="shared" si="13"/>
        <v>4.07</v>
      </c>
    </row>
    <row r="165" spans="1:16" ht="21" x14ac:dyDescent="0.5">
      <c r="A165" s="33"/>
      <c r="B165" s="46"/>
      <c r="C165" s="42"/>
      <c r="D165" s="38"/>
      <c r="E165" s="38"/>
      <c r="F165" s="38"/>
      <c r="G165" s="38"/>
      <c r="H165" s="42"/>
      <c r="I165" s="42"/>
      <c r="J165" s="63"/>
      <c r="K165" s="39"/>
      <c r="L165" s="62"/>
      <c r="M165" s="39"/>
      <c r="N165" s="44"/>
      <c r="O165" s="44"/>
      <c r="P165" s="43"/>
    </row>
    <row r="166" spans="1:16" ht="23.25" customHeight="1" x14ac:dyDescent="0.25">
      <c r="A166" s="33" t="s">
        <v>48</v>
      </c>
      <c r="B166" s="251" t="s">
        <v>49</v>
      </c>
      <c r="C166" s="251"/>
      <c r="D166" s="251"/>
      <c r="E166" s="251"/>
      <c r="F166" s="251"/>
      <c r="G166" s="251"/>
      <c r="H166" s="251"/>
      <c r="I166" s="251"/>
      <c r="J166" s="252" t="s">
        <v>121</v>
      </c>
      <c r="K166" s="252"/>
      <c r="L166" s="252"/>
      <c r="M166" s="34"/>
      <c r="N166" s="35">
        <f>SUM(P169:P180)</f>
        <v>247.77840000000003</v>
      </c>
      <c r="O166" s="35"/>
      <c r="P166" s="36" t="s">
        <v>37</v>
      </c>
    </row>
    <row r="167" spans="1:16" ht="18" customHeight="1" x14ac:dyDescent="0.25">
      <c r="A167" s="33"/>
      <c r="B167" s="37"/>
      <c r="C167" s="37"/>
      <c r="D167" s="37"/>
      <c r="E167" s="37"/>
      <c r="F167" s="37"/>
      <c r="G167" s="37"/>
      <c r="H167" s="47"/>
      <c r="I167" s="47"/>
      <c r="J167" s="40"/>
      <c r="K167" s="34"/>
      <c r="L167" s="40" t="s">
        <v>432</v>
      </c>
      <c r="M167" s="34"/>
      <c r="N167" s="40" t="s">
        <v>138</v>
      </c>
      <c r="O167" s="50"/>
      <c r="P167" s="41" t="s">
        <v>185</v>
      </c>
    </row>
    <row r="168" spans="1:16" ht="20.25" x14ac:dyDescent="0.25">
      <c r="A168" s="33"/>
      <c r="B168" s="139"/>
      <c r="C168" s="139"/>
      <c r="D168" s="139"/>
      <c r="E168" s="139"/>
      <c r="F168" s="139"/>
      <c r="G168" s="139"/>
      <c r="H168" s="47"/>
      <c r="I168" s="47"/>
      <c r="J168" s="40"/>
      <c r="K168" s="140"/>
      <c r="L168" s="40"/>
      <c r="M168" s="140"/>
      <c r="N168" s="40"/>
      <c r="O168" s="35"/>
      <c r="P168" s="41"/>
    </row>
    <row r="169" spans="1:16" ht="20.25" x14ac:dyDescent="0.25">
      <c r="A169" s="33"/>
      <c r="B169" s="39" t="s">
        <v>132</v>
      </c>
      <c r="C169" s="42" t="s">
        <v>140</v>
      </c>
      <c r="D169" s="38"/>
      <c r="E169" s="38"/>
      <c r="F169" s="38"/>
      <c r="G169" s="38"/>
      <c r="H169" s="39"/>
      <c r="I169" s="42"/>
      <c r="J169" s="43">
        <v>2</v>
      </c>
      <c r="K169" s="39"/>
      <c r="L169" s="43">
        <v>2.16</v>
      </c>
      <c r="M169" s="39" t="s">
        <v>128</v>
      </c>
      <c r="N169" s="44">
        <v>2.81</v>
      </c>
      <c r="O169" s="44"/>
      <c r="P169" s="43">
        <f>L169*N169</f>
        <v>6.0696000000000003</v>
      </c>
    </row>
    <row r="170" spans="1:16" ht="20.25" x14ac:dyDescent="0.25">
      <c r="A170" s="48"/>
      <c r="B170" s="39" t="s">
        <v>414</v>
      </c>
      <c r="C170" s="42" t="s">
        <v>140</v>
      </c>
      <c r="D170" s="38"/>
      <c r="E170" s="38"/>
      <c r="F170" s="38"/>
      <c r="G170" s="38"/>
      <c r="H170" s="39"/>
      <c r="I170" s="42"/>
      <c r="J170" s="43">
        <v>2</v>
      </c>
      <c r="K170" s="39"/>
      <c r="L170" s="43">
        <v>31.15</v>
      </c>
      <c r="M170" s="39" t="s">
        <v>128</v>
      </c>
      <c r="N170" s="44">
        <v>2.64</v>
      </c>
      <c r="O170" s="44"/>
      <c r="P170" s="43">
        <f t="shared" ref="P170:P171" si="14">L170*N170</f>
        <v>82.236000000000004</v>
      </c>
    </row>
    <row r="171" spans="1:16" ht="20.25" x14ac:dyDescent="0.25">
      <c r="A171" s="48"/>
      <c r="B171" s="39" t="s">
        <v>134</v>
      </c>
      <c r="C171" s="42" t="s">
        <v>140</v>
      </c>
      <c r="D171" s="38"/>
      <c r="E171" s="38"/>
      <c r="F171" s="38"/>
      <c r="G171" s="38"/>
      <c r="H171" s="39"/>
      <c r="I171" s="42"/>
      <c r="J171" s="43">
        <v>2</v>
      </c>
      <c r="K171" s="39"/>
      <c r="L171" s="43">
        <v>7.86</v>
      </c>
      <c r="M171" s="39" t="s">
        <v>128</v>
      </c>
      <c r="N171" s="44">
        <v>2.64</v>
      </c>
      <c r="O171" s="44"/>
      <c r="P171" s="43">
        <f t="shared" si="14"/>
        <v>20.750400000000003</v>
      </c>
    </row>
    <row r="172" spans="1:16" ht="20.25" x14ac:dyDescent="0.25">
      <c r="A172" s="48"/>
      <c r="B172" s="39" t="s">
        <v>135</v>
      </c>
      <c r="C172" s="42" t="s">
        <v>140</v>
      </c>
      <c r="D172" s="38"/>
      <c r="E172" s="38"/>
      <c r="F172" s="38"/>
      <c r="G172" s="38"/>
      <c r="H172" s="39"/>
      <c r="I172" s="42"/>
      <c r="J172" s="43">
        <v>2</v>
      </c>
      <c r="K172" s="39"/>
      <c r="L172" s="43">
        <v>0.86</v>
      </c>
      <c r="M172" s="39" t="s">
        <v>128</v>
      </c>
      <c r="N172" s="44">
        <v>2.1</v>
      </c>
      <c r="O172" s="44"/>
      <c r="P172" s="43">
        <f t="shared" ref="P172:P180" si="15">J172*L172*N172</f>
        <v>3.6120000000000001</v>
      </c>
    </row>
    <row r="173" spans="1:16" ht="20.25" x14ac:dyDescent="0.25">
      <c r="A173" s="33"/>
      <c r="B173" s="39" t="s">
        <v>406</v>
      </c>
      <c r="C173" s="42" t="s">
        <v>140</v>
      </c>
      <c r="D173" s="38"/>
      <c r="E173" s="38"/>
      <c r="F173" s="38"/>
      <c r="G173" s="38"/>
      <c r="H173" s="39"/>
      <c r="I173" s="42"/>
      <c r="J173" s="43">
        <v>2</v>
      </c>
      <c r="K173" s="39"/>
      <c r="L173" s="43">
        <v>1.5</v>
      </c>
      <c r="M173" s="39" t="s">
        <v>128</v>
      </c>
      <c r="N173" s="44">
        <v>1.1000000000000001</v>
      </c>
      <c r="O173" s="44"/>
      <c r="P173" s="43">
        <f t="shared" si="15"/>
        <v>3.3000000000000003</v>
      </c>
    </row>
    <row r="174" spans="1:16" ht="20.25" x14ac:dyDescent="0.25">
      <c r="A174" s="33"/>
      <c r="B174" s="39" t="s">
        <v>407</v>
      </c>
      <c r="C174" s="42" t="s">
        <v>140</v>
      </c>
      <c r="D174" s="38"/>
      <c r="E174" s="38"/>
      <c r="F174" s="38"/>
      <c r="G174" s="38"/>
      <c r="H174" s="39"/>
      <c r="I174" s="42"/>
      <c r="J174" s="43">
        <v>2</v>
      </c>
      <c r="K174" s="39"/>
      <c r="L174" s="43">
        <f>1.54+0.7</f>
        <v>2.2400000000000002</v>
      </c>
      <c r="M174" s="39" t="s">
        <v>128</v>
      </c>
      <c r="N174" s="44">
        <v>2.64</v>
      </c>
      <c r="O174" s="44"/>
      <c r="P174" s="43">
        <f t="shared" si="15"/>
        <v>11.827200000000001</v>
      </c>
    </row>
    <row r="175" spans="1:16" ht="20.25" x14ac:dyDescent="0.25">
      <c r="A175" s="33"/>
      <c r="B175" s="39" t="s">
        <v>408</v>
      </c>
      <c r="C175" s="42" t="s">
        <v>140</v>
      </c>
      <c r="D175" s="38"/>
      <c r="E175" s="38"/>
      <c r="F175" s="38"/>
      <c r="G175" s="38"/>
      <c r="H175" s="39"/>
      <c r="I175" s="42"/>
      <c r="J175" s="43">
        <v>2</v>
      </c>
      <c r="K175" s="39"/>
      <c r="L175" s="43">
        <v>0.86</v>
      </c>
      <c r="M175" s="39" t="s">
        <v>128</v>
      </c>
      <c r="N175" s="44">
        <v>2.1</v>
      </c>
      <c r="O175" s="44"/>
      <c r="P175" s="43">
        <f t="shared" si="15"/>
        <v>3.6120000000000001</v>
      </c>
    </row>
    <row r="176" spans="1:16" ht="20.25" x14ac:dyDescent="0.25">
      <c r="A176" s="33"/>
      <c r="B176" s="39" t="s">
        <v>409</v>
      </c>
      <c r="C176" s="42" t="s">
        <v>140</v>
      </c>
      <c r="D176" s="38"/>
      <c r="E176" s="38"/>
      <c r="F176" s="38"/>
      <c r="G176" s="38"/>
      <c r="H176" s="39"/>
      <c r="I176" s="42"/>
      <c r="J176" s="43">
        <v>2</v>
      </c>
      <c r="K176" s="39"/>
      <c r="L176" s="43">
        <v>2.08</v>
      </c>
      <c r="M176" s="39" t="s">
        <v>128</v>
      </c>
      <c r="N176" s="44">
        <v>2.64</v>
      </c>
      <c r="O176" s="44"/>
      <c r="P176" s="43">
        <f t="shared" si="15"/>
        <v>10.9824</v>
      </c>
    </row>
    <row r="177" spans="1:16" ht="20.25" x14ac:dyDescent="0.25">
      <c r="A177" s="33"/>
      <c r="B177" s="39" t="s">
        <v>410</v>
      </c>
      <c r="C177" s="42" t="s">
        <v>140</v>
      </c>
      <c r="D177" s="38"/>
      <c r="E177" s="38"/>
      <c r="F177" s="38"/>
      <c r="G177" s="38"/>
      <c r="H177" s="39"/>
      <c r="I177" s="42"/>
      <c r="J177" s="43">
        <v>2</v>
      </c>
      <c r="K177" s="39"/>
      <c r="L177" s="43">
        <v>4</v>
      </c>
      <c r="M177" s="39" t="s">
        <v>128</v>
      </c>
      <c r="N177" s="44">
        <v>2.64</v>
      </c>
      <c r="O177" s="44"/>
      <c r="P177" s="43">
        <f t="shared" si="15"/>
        <v>21.12</v>
      </c>
    </row>
    <row r="178" spans="1:16" ht="20.25" x14ac:dyDescent="0.25">
      <c r="A178" s="33"/>
      <c r="B178" s="39" t="s">
        <v>411</v>
      </c>
      <c r="C178" s="42" t="s">
        <v>140</v>
      </c>
      <c r="D178" s="38"/>
      <c r="E178" s="38"/>
      <c r="F178" s="38"/>
      <c r="G178" s="38"/>
      <c r="H178" s="39"/>
      <c r="I178" s="42"/>
      <c r="J178" s="43">
        <v>2</v>
      </c>
      <c r="K178" s="39"/>
      <c r="L178" s="43">
        <f>3.94+1.97</f>
        <v>5.91</v>
      </c>
      <c r="M178" s="39" t="s">
        <v>128</v>
      </c>
      <c r="N178" s="44">
        <v>2.64</v>
      </c>
      <c r="O178" s="44"/>
      <c r="P178" s="43">
        <f t="shared" si="15"/>
        <v>31.204800000000002</v>
      </c>
    </row>
    <row r="179" spans="1:16" ht="20.25" x14ac:dyDescent="0.25">
      <c r="A179" s="33"/>
      <c r="B179" s="39" t="s">
        <v>412</v>
      </c>
      <c r="C179" s="42" t="s">
        <v>140</v>
      </c>
      <c r="D179" s="38"/>
      <c r="E179" s="38"/>
      <c r="F179" s="38"/>
      <c r="G179" s="38"/>
      <c r="H179" s="39"/>
      <c r="I179" s="42"/>
      <c r="J179" s="43">
        <v>2</v>
      </c>
      <c r="K179" s="39"/>
      <c r="L179" s="43">
        <v>0.9</v>
      </c>
      <c r="M179" s="39"/>
      <c r="N179" s="44">
        <v>2.64</v>
      </c>
      <c r="O179" s="44"/>
      <c r="P179" s="43">
        <f t="shared" si="15"/>
        <v>4.7520000000000007</v>
      </c>
    </row>
    <row r="180" spans="1:16" ht="18" customHeight="1" x14ac:dyDescent="0.25">
      <c r="A180" s="33"/>
      <c r="B180" s="39" t="s">
        <v>413</v>
      </c>
      <c r="C180" s="42" t="s">
        <v>140</v>
      </c>
      <c r="D180" s="38"/>
      <c r="E180" s="38"/>
      <c r="F180" s="38"/>
      <c r="G180" s="38"/>
      <c r="H180" s="39"/>
      <c r="I180" s="42"/>
      <c r="J180" s="43">
        <v>2</v>
      </c>
      <c r="K180" s="39"/>
      <c r="L180" s="43">
        <v>9.15</v>
      </c>
      <c r="M180" s="39"/>
      <c r="N180" s="44">
        <v>2.64</v>
      </c>
      <c r="O180" s="44"/>
      <c r="P180" s="43">
        <f t="shared" si="15"/>
        <v>48.312000000000005</v>
      </c>
    </row>
    <row r="181" spans="1:16" ht="27" hidden="1" customHeight="1" x14ac:dyDescent="0.25">
      <c r="A181" s="33"/>
      <c r="B181" s="39" t="s">
        <v>422</v>
      </c>
      <c r="C181" s="42" t="s">
        <v>140</v>
      </c>
      <c r="D181" s="38"/>
      <c r="E181" s="38"/>
      <c r="F181" s="38"/>
      <c r="G181" s="38"/>
      <c r="H181" s="39"/>
      <c r="I181" s="42"/>
      <c r="J181" s="43"/>
      <c r="K181" s="39"/>
      <c r="L181" s="43">
        <v>31.1</v>
      </c>
      <c r="M181" s="39" t="s">
        <v>128</v>
      </c>
      <c r="N181" s="44">
        <v>1.35</v>
      </c>
      <c r="O181" s="44"/>
      <c r="P181" s="43">
        <f>L181*N181</f>
        <v>41.985000000000007</v>
      </c>
    </row>
    <row r="182" spans="1:16" ht="20.25" hidden="1" x14ac:dyDescent="0.25">
      <c r="A182" s="48"/>
      <c r="B182" s="39" t="s">
        <v>423</v>
      </c>
      <c r="C182" s="42" t="s">
        <v>140</v>
      </c>
      <c r="D182" s="38"/>
      <c r="E182" s="38"/>
      <c r="F182" s="38"/>
      <c r="G182" s="38"/>
      <c r="H182" s="39"/>
      <c r="I182" s="42"/>
      <c r="J182" s="43"/>
      <c r="K182" s="39"/>
      <c r="L182" s="43">
        <v>13.4</v>
      </c>
      <c r="M182" s="39"/>
      <c r="N182" s="44">
        <v>1.35</v>
      </c>
      <c r="O182" s="44"/>
      <c r="P182" s="43">
        <f t="shared" ref="P182:P201" si="16">L182*N182</f>
        <v>18.090000000000003</v>
      </c>
    </row>
    <row r="183" spans="1:16" ht="20.25" hidden="1" x14ac:dyDescent="0.25">
      <c r="A183" s="33"/>
      <c r="B183" s="39" t="s">
        <v>425</v>
      </c>
      <c r="C183" s="42" t="s">
        <v>140</v>
      </c>
      <c r="D183" s="38"/>
      <c r="E183" s="38"/>
      <c r="F183" s="38"/>
      <c r="G183" s="38"/>
      <c r="H183" s="39"/>
      <c r="I183" s="42"/>
      <c r="J183" s="43"/>
      <c r="K183" s="39"/>
      <c r="L183" s="43">
        <v>7.1</v>
      </c>
      <c r="M183" s="39" t="s">
        <v>128</v>
      </c>
      <c r="N183" s="44">
        <v>1.35</v>
      </c>
      <c r="O183" s="44"/>
      <c r="P183" s="43">
        <f t="shared" si="16"/>
        <v>9.5850000000000009</v>
      </c>
    </row>
    <row r="184" spans="1:16" ht="21" hidden="1" x14ac:dyDescent="0.5">
      <c r="A184" s="48"/>
      <c r="B184" s="46" t="s">
        <v>424</v>
      </c>
      <c r="C184" s="42" t="s">
        <v>140</v>
      </c>
      <c r="D184" s="38"/>
      <c r="E184" s="38"/>
      <c r="F184" s="38"/>
      <c r="G184" s="38"/>
      <c r="H184" s="39"/>
      <c r="I184" s="42"/>
      <c r="J184" s="43"/>
      <c r="K184" s="39"/>
      <c r="L184" s="62">
        <v>7.1</v>
      </c>
      <c r="M184" s="39" t="s">
        <v>128</v>
      </c>
      <c r="N184" s="44">
        <v>1.35</v>
      </c>
      <c r="O184" s="44"/>
      <c r="P184" s="43">
        <f t="shared" si="16"/>
        <v>9.5850000000000009</v>
      </c>
    </row>
    <row r="185" spans="1:16" ht="21" hidden="1" x14ac:dyDescent="0.5">
      <c r="A185" s="48"/>
      <c r="B185" s="46" t="s">
        <v>426</v>
      </c>
      <c r="C185" s="42" t="s">
        <v>140</v>
      </c>
      <c r="D185" s="38"/>
      <c r="E185" s="38"/>
      <c r="F185" s="38"/>
      <c r="G185" s="38"/>
      <c r="H185" s="39"/>
      <c r="I185" s="42"/>
      <c r="J185" s="43"/>
      <c r="K185" s="39"/>
      <c r="L185" s="62">
        <v>25.2</v>
      </c>
      <c r="M185" s="39" t="s">
        <v>128</v>
      </c>
      <c r="N185" s="44">
        <v>1.35</v>
      </c>
      <c r="O185" s="44"/>
      <c r="P185" s="43">
        <f t="shared" si="16"/>
        <v>34.020000000000003</v>
      </c>
    </row>
    <row r="186" spans="1:16" ht="21" hidden="1" x14ac:dyDescent="0.5">
      <c r="A186" s="33"/>
      <c r="B186" s="46" t="s">
        <v>155</v>
      </c>
      <c r="C186" s="42" t="s">
        <v>140</v>
      </c>
      <c r="D186" s="38"/>
      <c r="E186" s="38"/>
      <c r="F186" s="38"/>
      <c r="G186" s="38"/>
      <c r="H186" s="39"/>
      <c r="I186" s="42"/>
      <c r="J186" s="43"/>
      <c r="K186" s="39"/>
      <c r="L186" s="62">
        <v>13.7</v>
      </c>
      <c r="M186" s="39"/>
      <c r="N186" s="44">
        <v>1.35</v>
      </c>
      <c r="O186" s="44"/>
      <c r="P186" s="43">
        <f t="shared" si="16"/>
        <v>18.495000000000001</v>
      </c>
    </row>
    <row r="187" spans="1:16" ht="21" hidden="1" x14ac:dyDescent="0.5">
      <c r="A187" s="33"/>
      <c r="B187" s="46" t="s">
        <v>427</v>
      </c>
      <c r="C187" s="42" t="s">
        <v>140</v>
      </c>
      <c r="D187" s="38"/>
      <c r="E187" s="38"/>
      <c r="F187" s="38"/>
      <c r="G187" s="38"/>
      <c r="H187" s="39"/>
      <c r="I187" s="42"/>
      <c r="J187" s="43"/>
      <c r="K187" s="39"/>
      <c r="L187" s="62">
        <v>34.799999999999997</v>
      </c>
      <c r="M187" s="39"/>
      <c r="N187" s="44">
        <v>1.35</v>
      </c>
      <c r="O187" s="44"/>
      <c r="P187" s="43">
        <f t="shared" si="16"/>
        <v>46.98</v>
      </c>
    </row>
    <row r="188" spans="1:16" ht="21" hidden="1" x14ac:dyDescent="0.5">
      <c r="A188" s="62"/>
      <c r="B188" s="46" t="s">
        <v>428</v>
      </c>
      <c r="C188" s="42" t="s">
        <v>140</v>
      </c>
      <c r="D188" s="38"/>
      <c r="E188" s="38"/>
      <c r="F188" s="38"/>
      <c r="G188" s="38"/>
      <c r="H188" s="39"/>
      <c r="I188" s="42"/>
      <c r="J188" s="43"/>
      <c r="K188" s="39"/>
      <c r="L188" s="62">
        <v>25.2</v>
      </c>
      <c r="M188" s="39"/>
      <c r="N188" s="44">
        <v>1.35</v>
      </c>
      <c r="O188" s="44"/>
      <c r="P188" s="43">
        <f t="shared" si="16"/>
        <v>34.020000000000003</v>
      </c>
    </row>
    <row r="189" spans="1:16" ht="21" hidden="1" x14ac:dyDescent="0.5">
      <c r="A189" s="33"/>
      <c r="B189" s="46" t="s">
        <v>429</v>
      </c>
      <c r="C189" s="42" t="s">
        <v>140</v>
      </c>
      <c r="D189" s="38"/>
      <c r="E189" s="38"/>
      <c r="F189" s="38"/>
      <c r="G189" s="38"/>
      <c r="H189" s="39"/>
      <c r="I189" s="42"/>
      <c r="J189" s="43"/>
      <c r="K189" s="39"/>
      <c r="L189" s="62">
        <v>9</v>
      </c>
      <c r="M189" s="39"/>
      <c r="N189" s="44">
        <v>1.35</v>
      </c>
      <c r="O189" s="44"/>
      <c r="P189" s="43">
        <f t="shared" si="16"/>
        <v>12.15</v>
      </c>
    </row>
    <row r="190" spans="1:16" ht="21" hidden="1" x14ac:dyDescent="0.5">
      <c r="A190" s="48"/>
      <c r="B190" s="46" t="s">
        <v>430</v>
      </c>
      <c r="C190" s="42" t="s">
        <v>140</v>
      </c>
      <c r="D190" s="38"/>
      <c r="E190" s="38"/>
      <c r="F190" s="38"/>
      <c r="G190" s="38"/>
      <c r="H190" s="39"/>
      <c r="I190" s="42"/>
      <c r="J190" s="43"/>
      <c r="K190" s="39"/>
      <c r="L190" s="62">
        <v>34.1</v>
      </c>
      <c r="M190" s="39"/>
      <c r="N190" s="44">
        <v>1.35</v>
      </c>
      <c r="O190" s="44"/>
      <c r="P190" s="43">
        <f t="shared" si="16"/>
        <v>46.035000000000004</v>
      </c>
    </row>
    <row r="191" spans="1:16" ht="20.25" hidden="1" x14ac:dyDescent="0.25">
      <c r="A191" s="48"/>
      <c r="B191" s="39" t="s">
        <v>431</v>
      </c>
      <c r="C191" s="42" t="s">
        <v>140</v>
      </c>
      <c r="D191" s="38"/>
      <c r="E191" s="38"/>
      <c r="F191" s="38"/>
      <c r="G191" s="38"/>
      <c r="H191" s="39"/>
      <c r="I191" s="42"/>
      <c r="J191" s="43"/>
      <c r="K191" s="39"/>
      <c r="L191" s="43">
        <v>15.9</v>
      </c>
      <c r="M191" s="39"/>
      <c r="N191" s="44">
        <v>2.65</v>
      </c>
      <c r="O191" s="44"/>
      <c r="P191" s="43">
        <f t="shared" si="16"/>
        <v>42.134999999999998</v>
      </c>
    </row>
    <row r="192" spans="1:16" ht="20.25" hidden="1" x14ac:dyDescent="0.25">
      <c r="A192" s="48"/>
      <c r="B192" s="39" t="s">
        <v>433</v>
      </c>
      <c r="C192" s="42" t="s">
        <v>140</v>
      </c>
      <c r="D192" s="38"/>
      <c r="E192" s="38"/>
      <c r="F192" s="38"/>
      <c r="G192" s="38"/>
      <c r="H192" s="39"/>
      <c r="I192" s="42"/>
      <c r="J192" s="43"/>
      <c r="K192" s="39"/>
      <c r="L192" s="43">
        <v>11.7</v>
      </c>
      <c r="M192" s="39"/>
      <c r="N192" s="44">
        <v>2.65</v>
      </c>
      <c r="O192" s="44"/>
      <c r="P192" s="43">
        <f t="shared" si="16"/>
        <v>31.004999999999995</v>
      </c>
    </row>
    <row r="193" spans="1:16" ht="20.25" hidden="1" x14ac:dyDescent="0.25">
      <c r="A193" s="48"/>
      <c r="B193" s="39" t="s">
        <v>434</v>
      </c>
      <c r="C193" s="42" t="s">
        <v>140</v>
      </c>
      <c r="D193" s="38"/>
      <c r="E193" s="38"/>
      <c r="F193" s="38"/>
      <c r="G193" s="38"/>
      <c r="H193" s="39"/>
      <c r="I193" s="42"/>
      <c r="J193" s="43"/>
      <c r="K193" s="39"/>
      <c r="L193" s="43">
        <v>11.84</v>
      </c>
      <c r="M193" s="39"/>
      <c r="N193" s="44">
        <v>2.65</v>
      </c>
      <c r="O193" s="44"/>
      <c r="P193" s="43">
        <f t="shared" si="16"/>
        <v>31.375999999999998</v>
      </c>
    </row>
    <row r="194" spans="1:16" ht="20.25" hidden="1" x14ac:dyDescent="0.25">
      <c r="A194" s="48"/>
      <c r="B194" s="39" t="s">
        <v>435</v>
      </c>
      <c r="C194" s="42" t="s">
        <v>140</v>
      </c>
      <c r="D194" s="38"/>
      <c r="E194" s="38"/>
      <c r="F194" s="38"/>
      <c r="G194" s="38"/>
      <c r="H194" s="39"/>
      <c r="I194" s="42"/>
      <c r="J194" s="43"/>
      <c r="K194" s="39"/>
      <c r="L194" s="43">
        <v>11.9</v>
      </c>
      <c r="M194" s="39"/>
      <c r="N194" s="44">
        <v>2.65</v>
      </c>
      <c r="O194" s="44"/>
      <c r="P194" s="43">
        <f t="shared" si="16"/>
        <v>31.535</v>
      </c>
    </row>
    <row r="195" spans="1:16" ht="20.25" hidden="1" x14ac:dyDescent="0.25">
      <c r="A195" s="48"/>
      <c r="B195" s="39" t="s">
        <v>436</v>
      </c>
      <c r="C195" s="42" t="s">
        <v>140</v>
      </c>
      <c r="D195" s="38"/>
      <c r="E195" s="38"/>
      <c r="F195" s="38"/>
      <c r="G195" s="38"/>
      <c r="H195" s="39"/>
      <c r="I195" s="42"/>
      <c r="J195" s="43"/>
      <c r="K195" s="39"/>
      <c r="L195" s="43">
        <v>7.35</v>
      </c>
      <c r="M195" s="39"/>
      <c r="N195" s="44">
        <v>2.65</v>
      </c>
      <c r="O195" s="44"/>
      <c r="P195" s="43">
        <f t="shared" si="16"/>
        <v>19.477499999999999</v>
      </c>
    </row>
    <row r="196" spans="1:16" ht="20.25" hidden="1" x14ac:dyDescent="0.25">
      <c r="A196" s="48"/>
      <c r="B196" s="39" t="s">
        <v>437</v>
      </c>
      <c r="C196" s="42" t="s">
        <v>140</v>
      </c>
      <c r="D196" s="38"/>
      <c r="E196" s="38"/>
      <c r="F196" s="38"/>
      <c r="G196" s="38"/>
      <c r="H196" s="39"/>
      <c r="I196" s="42"/>
      <c r="J196" s="43"/>
      <c r="K196" s="39"/>
      <c r="L196" s="43">
        <v>7.35</v>
      </c>
      <c r="M196" s="39"/>
      <c r="N196" s="44">
        <v>2.65</v>
      </c>
      <c r="O196" s="44"/>
      <c r="P196" s="43">
        <f t="shared" si="16"/>
        <v>19.477499999999999</v>
      </c>
    </row>
    <row r="197" spans="1:16" ht="20.25" hidden="1" x14ac:dyDescent="0.25">
      <c r="A197" s="48"/>
      <c r="B197" s="39" t="s">
        <v>438</v>
      </c>
      <c r="C197" s="42" t="s">
        <v>140</v>
      </c>
      <c r="D197" s="38"/>
      <c r="E197" s="38"/>
      <c r="F197" s="38"/>
      <c r="G197" s="38"/>
      <c r="H197" s="39"/>
      <c r="I197" s="42"/>
      <c r="J197" s="43"/>
      <c r="K197" s="39"/>
      <c r="L197" s="43"/>
      <c r="M197" s="39"/>
      <c r="N197" s="44">
        <v>2.65</v>
      </c>
      <c r="O197" s="44"/>
      <c r="P197" s="43">
        <f t="shared" si="16"/>
        <v>0</v>
      </c>
    </row>
    <row r="198" spans="1:16" ht="20.25" hidden="1" x14ac:dyDescent="0.25">
      <c r="A198" s="48"/>
      <c r="B198" s="39" t="s">
        <v>439</v>
      </c>
      <c r="C198" s="42" t="s">
        <v>140</v>
      </c>
      <c r="D198" s="38"/>
      <c r="E198" s="38"/>
      <c r="F198" s="38"/>
      <c r="G198" s="38"/>
      <c r="H198" s="39"/>
      <c r="I198" s="42"/>
      <c r="J198" s="43"/>
      <c r="K198" s="39"/>
      <c r="L198" s="43">
        <v>13.3</v>
      </c>
      <c r="M198" s="39"/>
      <c r="N198" s="44">
        <v>2.65</v>
      </c>
      <c r="O198" s="44"/>
      <c r="P198" s="43">
        <f t="shared" si="16"/>
        <v>35.244999999999997</v>
      </c>
    </row>
    <row r="199" spans="1:16" ht="38.25" hidden="1" customHeight="1" x14ac:dyDescent="0.25">
      <c r="A199" s="48"/>
      <c r="B199" s="39" t="s">
        <v>440</v>
      </c>
      <c r="C199" s="42" t="s">
        <v>140</v>
      </c>
      <c r="D199" s="38"/>
      <c r="E199" s="38"/>
      <c r="F199" s="38"/>
      <c r="G199" s="38"/>
      <c r="H199" s="39"/>
      <c r="I199" s="42"/>
      <c r="J199" s="43"/>
      <c r="K199" s="39"/>
      <c r="L199" s="43">
        <v>13.3</v>
      </c>
      <c r="M199" s="39"/>
      <c r="N199" s="44">
        <v>2.65</v>
      </c>
      <c r="O199" s="44"/>
      <c r="P199" s="43">
        <f t="shared" si="16"/>
        <v>35.244999999999997</v>
      </c>
    </row>
    <row r="200" spans="1:16" ht="20.25" hidden="1" x14ac:dyDescent="0.25">
      <c r="A200" s="48"/>
      <c r="B200" s="39" t="s">
        <v>441</v>
      </c>
      <c r="C200" s="42" t="s">
        <v>140</v>
      </c>
      <c r="D200" s="38"/>
      <c r="E200" s="38"/>
      <c r="F200" s="38"/>
      <c r="G200" s="38"/>
      <c r="H200" s="39"/>
      <c r="I200" s="42"/>
      <c r="J200" s="43"/>
      <c r="K200" s="39"/>
      <c r="L200" s="43">
        <v>6.98</v>
      </c>
      <c r="M200" s="39"/>
      <c r="N200" s="44">
        <v>2.65</v>
      </c>
      <c r="O200" s="44"/>
      <c r="P200" s="43">
        <f t="shared" si="16"/>
        <v>18.497</v>
      </c>
    </row>
    <row r="201" spans="1:16" ht="20.25" hidden="1" x14ac:dyDescent="0.25">
      <c r="A201" s="48"/>
      <c r="B201" s="39" t="s">
        <v>442</v>
      </c>
      <c r="C201" s="42" t="s">
        <v>140</v>
      </c>
      <c r="D201" s="38"/>
      <c r="E201" s="38"/>
      <c r="F201" s="38"/>
      <c r="G201" s="38"/>
      <c r="H201" s="39"/>
      <c r="I201" s="42"/>
      <c r="J201" s="43"/>
      <c r="K201" s="39"/>
      <c r="L201" s="43">
        <v>7.72</v>
      </c>
      <c r="M201" s="39"/>
      <c r="N201" s="44">
        <v>2.65</v>
      </c>
      <c r="O201" s="44"/>
      <c r="P201" s="43">
        <f t="shared" si="16"/>
        <v>20.457999999999998</v>
      </c>
    </row>
    <row r="202" spans="1:16" ht="20.25" x14ac:dyDescent="0.25">
      <c r="A202" s="48"/>
      <c r="B202" s="39"/>
      <c r="C202" s="42"/>
      <c r="D202" s="38"/>
      <c r="E202" s="38"/>
      <c r="F202" s="38"/>
      <c r="G202" s="38"/>
      <c r="H202" s="39"/>
      <c r="I202" s="42"/>
      <c r="J202" s="43"/>
      <c r="K202" s="39"/>
      <c r="L202" s="43"/>
      <c r="M202" s="39"/>
      <c r="N202" s="44"/>
      <c r="O202" s="44"/>
      <c r="P202" s="43"/>
    </row>
    <row r="203" spans="1:16" ht="20.25" x14ac:dyDescent="0.25">
      <c r="A203" s="33" t="s">
        <v>50</v>
      </c>
      <c r="B203" s="251" t="s">
        <v>814</v>
      </c>
      <c r="C203" s="251"/>
      <c r="D203" s="251"/>
      <c r="E203" s="251"/>
      <c r="F203" s="251"/>
      <c r="G203" s="251"/>
      <c r="H203" s="251"/>
      <c r="I203" s="251"/>
      <c r="J203" s="252" t="s">
        <v>121</v>
      </c>
      <c r="K203" s="252"/>
      <c r="L203" s="252"/>
      <c r="M203" s="34"/>
      <c r="N203" s="35">
        <f>SUM(P205:P210)</f>
        <v>20.689999999999998</v>
      </c>
      <c r="O203" s="35"/>
      <c r="P203" s="36" t="s">
        <v>37</v>
      </c>
    </row>
    <row r="204" spans="1:16" ht="20.25" x14ac:dyDescent="0.25">
      <c r="A204" s="33"/>
      <c r="B204" s="37"/>
      <c r="C204" s="37"/>
      <c r="D204" s="37"/>
      <c r="E204" s="37"/>
      <c r="F204" s="37"/>
      <c r="G204" s="37"/>
      <c r="H204" s="47"/>
      <c r="I204" s="47"/>
      <c r="J204" s="40"/>
      <c r="K204" s="34"/>
      <c r="L204" s="40"/>
      <c r="M204" s="34"/>
      <c r="N204" s="40"/>
      <c r="O204" s="50"/>
      <c r="P204" s="41" t="s">
        <v>185</v>
      </c>
    </row>
    <row r="205" spans="1:16" ht="20.25" x14ac:dyDescent="0.25">
      <c r="A205" s="33"/>
      <c r="B205" s="39" t="s">
        <v>443</v>
      </c>
      <c r="C205" s="42" t="s">
        <v>140</v>
      </c>
      <c r="D205" s="38"/>
      <c r="E205" s="38"/>
      <c r="F205" s="38"/>
      <c r="G205" s="38"/>
      <c r="H205" s="39"/>
      <c r="I205" s="42"/>
      <c r="J205" s="43"/>
      <c r="K205" s="39"/>
      <c r="L205" s="43"/>
      <c r="M205" s="39"/>
      <c r="N205" s="44"/>
      <c r="O205" s="44"/>
      <c r="P205" s="43">
        <v>4.5</v>
      </c>
    </row>
    <row r="206" spans="1:16" ht="20.25" x14ac:dyDescent="0.25">
      <c r="A206" s="48"/>
      <c r="B206" s="39" t="s">
        <v>444</v>
      </c>
      <c r="C206" s="42" t="s">
        <v>140</v>
      </c>
      <c r="D206" s="38"/>
      <c r="E206" s="38"/>
      <c r="F206" s="38"/>
      <c r="G206" s="38"/>
      <c r="H206" s="39"/>
      <c r="I206" s="42"/>
      <c r="J206" s="43"/>
      <c r="K206" s="39"/>
      <c r="L206" s="43"/>
      <c r="M206" s="39"/>
      <c r="N206" s="44"/>
      <c r="O206" s="44"/>
      <c r="P206" s="43">
        <v>4</v>
      </c>
    </row>
    <row r="207" spans="1:16" ht="20.25" x14ac:dyDescent="0.25">
      <c r="A207" s="33"/>
      <c r="B207" s="39" t="s">
        <v>445</v>
      </c>
      <c r="C207" s="42" t="s">
        <v>140</v>
      </c>
      <c r="D207" s="38"/>
      <c r="E207" s="38"/>
      <c r="F207" s="38"/>
      <c r="G207" s="38"/>
      <c r="H207" s="39"/>
      <c r="I207" s="42"/>
      <c r="J207" s="43"/>
      <c r="K207" s="39"/>
      <c r="L207" s="43"/>
      <c r="M207" s="39"/>
      <c r="N207" s="44"/>
      <c r="O207" s="44"/>
      <c r="P207" s="43">
        <v>4</v>
      </c>
    </row>
    <row r="208" spans="1:16" ht="20.25" x14ac:dyDescent="0.25">
      <c r="A208" s="33"/>
      <c r="B208" s="39" t="s">
        <v>446</v>
      </c>
      <c r="C208" s="42" t="s">
        <v>140</v>
      </c>
      <c r="D208" s="38"/>
      <c r="E208" s="38"/>
      <c r="F208" s="38"/>
      <c r="G208" s="38"/>
      <c r="H208" s="39"/>
      <c r="I208" s="42"/>
      <c r="J208" s="43"/>
      <c r="K208" s="39"/>
      <c r="L208" s="43"/>
      <c r="M208" s="39"/>
      <c r="N208" s="44"/>
      <c r="O208" s="44"/>
      <c r="P208" s="43">
        <v>3.1</v>
      </c>
    </row>
    <row r="209" spans="1:16" ht="20.25" x14ac:dyDescent="0.25">
      <c r="A209" s="33"/>
      <c r="B209" s="39" t="s">
        <v>425</v>
      </c>
      <c r="C209" s="42" t="s">
        <v>140</v>
      </c>
      <c r="D209" s="38"/>
      <c r="E209" s="38"/>
      <c r="F209" s="38"/>
      <c r="G209" s="38"/>
      <c r="H209" s="39"/>
      <c r="I209" s="42"/>
      <c r="J209" s="43"/>
      <c r="K209" s="39"/>
      <c r="L209" s="43"/>
      <c r="M209" s="39"/>
      <c r="N209" s="44"/>
      <c r="O209" s="44"/>
      <c r="P209" s="43">
        <v>3.1</v>
      </c>
    </row>
    <row r="210" spans="1:16" ht="20.25" x14ac:dyDescent="0.25">
      <c r="A210" s="33"/>
      <c r="B210" s="39" t="s">
        <v>447</v>
      </c>
      <c r="C210" s="42" t="s">
        <v>140</v>
      </c>
      <c r="D210" s="38"/>
      <c r="E210" s="38"/>
      <c r="F210" s="38"/>
      <c r="G210" s="38"/>
      <c r="H210" s="39"/>
      <c r="I210" s="42"/>
      <c r="J210" s="43"/>
      <c r="K210" s="39"/>
      <c r="L210" s="43"/>
      <c r="M210" s="39"/>
      <c r="N210" s="44"/>
      <c r="O210" s="44"/>
      <c r="P210" s="43">
        <v>1.99</v>
      </c>
    </row>
    <row r="211" spans="1:16" ht="20.25" x14ac:dyDescent="0.25">
      <c r="A211" s="33"/>
      <c r="B211" s="39"/>
      <c r="C211" s="42"/>
      <c r="D211" s="38"/>
      <c r="E211" s="38"/>
      <c r="F211" s="38"/>
      <c r="G211" s="38"/>
      <c r="H211" s="39"/>
      <c r="I211" s="42"/>
      <c r="J211" s="43"/>
      <c r="K211" s="39"/>
      <c r="L211" s="43"/>
      <c r="M211" s="39"/>
      <c r="N211" s="44"/>
      <c r="O211" s="44"/>
      <c r="P211" s="43"/>
    </row>
    <row r="212" spans="1:16" ht="20.25" x14ac:dyDescent="0.25">
      <c r="A212" s="33" t="s">
        <v>51</v>
      </c>
      <c r="B212" s="251" t="s">
        <v>831</v>
      </c>
      <c r="C212" s="251"/>
      <c r="D212" s="251"/>
      <c r="E212" s="251"/>
      <c r="F212" s="251"/>
      <c r="G212" s="251"/>
      <c r="H212" s="251"/>
      <c r="I212" s="251"/>
      <c r="J212" s="252" t="s">
        <v>121</v>
      </c>
      <c r="K212" s="252"/>
      <c r="L212" s="252"/>
      <c r="M212" s="34"/>
      <c r="N212" s="35">
        <f>SUM(P214:P226)</f>
        <v>319.69599999999991</v>
      </c>
      <c r="O212" s="35"/>
      <c r="P212" s="36" t="s">
        <v>37</v>
      </c>
    </row>
    <row r="213" spans="1:16" ht="20.25" x14ac:dyDescent="0.25">
      <c r="A213" s="33"/>
      <c r="B213" s="37"/>
      <c r="C213" s="37"/>
      <c r="D213" s="37"/>
      <c r="E213" s="37"/>
      <c r="F213" s="37"/>
      <c r="G213" s="37"/>
      <c r="H213" s="47"/>
      <c r="I213" s="47"/>
      <c r="J213" s="40"/>
      <c r="K213" s="34"/>
      <c r="L213" s="40" t="s">
        <v>153</v>
      </c>
      <c r="M213" s="34"/>
      <c r="N213" s="40" t="s">
        <v>138</v>
      </c>
      <c r="O213" s="50"/>
      <c r="P213" s="41" t="s">
        <v>185</v>
      </c>
    </row>
    <row r="214" spans="1:16" ht="20.25" x14ac:dyDescent="0.25">
      <c r="A214" s="33"/>
      <c r="B214" s="39" t="s">
        <v>422</v>
      </c>
      <c r="C214" s="42" t="s">
        <v>140</v>
      </c>
      <c r="D214" s="38"/>
      <c r="E214" s="38"/>
      <c r="F214" s="38"/>
      <c r="G214" s="38"/>
      <c r="H214" s="39"/>
      <c r="I214" s="42"/>
      <c r="J214" s="43"/>
      <c r="K214" s="39"/>
      <c r="L214" s="43">
        <v>31.1</v>
      </c>
      <c r="M214" s="39" t="s">
        <v>128</v>
      </c>
      <c r="N214" s="44">
        <v>1.3</v>
      </c>
      <c r="O214" s="44"/>
      <c r="P214" s="43">
        <f>L214*N214</f>
        <v>40.43</v>
      </c>
    </row>
    <row r="215" spans="1:16" ht="20.25" x14ac:dyDescent="0.25">
      <c r="A215" s="48"/>
      <c r="B215" s="39" t="s">
        <v>423</v>
      </c>
      <c r="C215" s="42" t="s">
        <v>140</v>
      </c>
      <c r="D215" s="38"/>
      <c r="E215" s="38"/>
      <c r="F215" s="38"/>
      <c r="G215" s="38"/>
      <c r="H215" s="39"/>
      <c r="I215" s="42"/>
      <c r="J215" s="43"/>
      <c r="K215" s="39"/>
      <c r="L215" s="43">
        <v>13.4</v>
      </c>
      <c r="M215" s="39" t="s">
        <v>128</v>
      </c>
      <c r="N215" s="44">
        <v>1.3</v>
      </c>
      <c r="O215" s="44"/>
      <c r="P215" s="43">
        <f t="shared" ref="P215:P226" si="17">L215*N215</f>
        <v>17.420000000000002</v>
      </c>
    </row>
    <row r="216" spans="1:16" ht="20.25" x14ac:dyDescent="0.25">
      <c r="A216" s="33"/>
      <c r="B216" s="39" t="s">
        <v>425</v>
      </c>
      <c r="C216" s="42" t="s">
        <v>140</v>
      </c>
      <c r="D216" s="38"/>
      <c r="E216" s="38"/>
      <c r="F216" s="38"/>
      <c r="G216" s="38"/>
      <c r="H216" s="39"/>
      <c r="I216" s="42"/>
      <c r="J216" s="43"/>
      <c r="K216" s="39"/>
      <c r="L216" s="43">
        <v>7.1</v>
      </c>
      <c r="M216" s="39"/>
      <c r="N216" s="44">
        <v>1.3</v>
      </c>
      <c r="O216" s="44"/>
      <c r="P216" s="43">
        <f t="shared" si="17"/>
        <v>9.23</v>
      </c>
    </row>
    <row r="217" spans="1:16" ht="21" x14ac:dyDescent="0.5">
      <c r="A217" s="33"/>
      <c r="B217" s="46" t="s">
        <v>424</v>
      </c>
      <c r="C217" s="42" t="s">
        <v>140</v>
      </c>
      <c r="D217" s="38"/>
      <c r="E217" s="38"/>
      <c r="F217" s="38"/>
      <c r="G217" s="38"/>
      <c r="H217" s="42"/>
      <c r="I217" s="42"/>
      <c r="J217" s="63"/>
      <c r="K217" s="39"/>
      <c r="L217" s="62">
        <v>7.1</v>
      </c>
      <c r="M217" s="39"/>
      <c r="N217" s="44">
        <v>1.3</v>
      </c>
      <c r="O217" s="44"/>
      <c r="P217" s="43">
        <f t="shared" si="17"/>
        <v>9.23</v>
      </c>
    </row>
    <row r="218" spans="1:16" ht="21" x14ac:dyDescent="0.5">
      <c r="A218" s="33"/>
      <c r="B218" s="46" t="s">
        <v>426</v>
      </c>
      <c r="C218" s="42" t="s">
        <v>140</v>
      </c>
      <c r="D218" s="38"/>
      <c r="E218" s="38"/>
      <c r="F218" s="38"/>
      <c r="G218" s="38"/>
      <c r="H218" s="42"/>
      <c r="I218" s="42"/>
      <c r="J218" s="63"/>
      <c r="K218" s="39"/>
      <c r="L218" s="62">
        <v>25.2</v>
      </c>
      <c r="M218" s="39"/>
      <c r="N218" s="44">
        <v>1.3</v>
      </c>
      <c r="O218" s="44"/>
      <c r="P218" s="43">
        <f t="shared" si="17"/>
        <v>32.76</v>
      </c>
    </row>
    <row r="219" spans="1:16" ht="21" x14ac:dyDescent="0.5">
      <c r="A219" s="33"/>
      <c r="B219" s="46" t="s">
        <v>155</v>
      </c>
      <c r="C219" s="42" t="s">
        <v>140</v>
      </c>
      <c r="D219" s="38"/>
      <c r="E219" s="38"/>
      <c r="F219" s="38"/>
      <c r="G219" s="38"/>
      <c r="H219" s="42"/>
      <c r="I219" s="42"/>
      <c r="J219" s="63"/>
      <c r="K219" s="39"/>
      <c r="L219" s="62">
        <v>13.7</v>
      </c>
      <c r="M219" s="39"/>
      <c r="N219" s="44">
        <v>1.3</v>
      </c>
      <c r="O219" s="44"/>
      <c r="P219" s="43">
        <f t="shared" si="17"/>
        <v>17.809999999999999</v>
      </c>
    </row>
    <row r="220" spans="1:16" ht="21" x14ac:dyDescent="0.5">
      <c r="A220" s="33"/>
      <c r="B220" s="46" t="s">
        <v>427</v>
      </c>
      <c r="C220" s="42" t="s">
        <v>140</v>
      </c>
      <c r="D220" s="38"/>
      <c r="E220" s="38"/>
      <c r="F220" s="38"/>
      <c r="G220" s="38"/>
      <c r="H220" s="42"/>
      <c r="I220" s="42"/>
      <c r="J220" s="63"/>
      <c r="K220" s="39"/>
      <c r="L220" s="62">
        <v>34.799999999999997</v>
      </c>
      <c r="M220" s="39"/>
      <c r="N220" s="44">
        <v>1.3</v>
      </c>
      <c r="O220" s="44"/>
      <c r="P220" s="43">
        <f t="shared" si="17"/>
        <v>45.239999999999995</v>
      </c>
    </row>
    <row r="221" spans="1:16" ht="21" x14ac:dyDescent="0.5">
      <c r="A221" s="33"/>
      <c r="B221" s="46" t="s">
        <v>428</v>
      </c>
      <c r="C221" s="42" t="s">
        <v>140</v>
      </c>
      <c r="D221" s="38"/>
      <c r="E221" s="38"/>
      <c r="F221" s="38"/>
      <c r="G221" s="38"/>
      <c r="H221" s="42"/>
      <c r="I221" s="42"/>
      <c r="J221" s="63"/>
      <c r="K221" s="39"/>
      <c r="L221" s="62">
        <v>25.2</v>
      </c>
      <c r="M221" s="39"/>
      <c r="N221" s="44">
        <v>1.3</v>
      </c>
      <c r="O221" s="44"/>
      <c r="P221" s="43">
        <f t="shared" si="17"/>
        <v>32.76</v>
      </c>
    </row>
    <row r="222" spans="1:16" ht="21" x14ac:dyDescent="0.5">
      <c r="A222" s="33"/>
      <c r="B222" s="46" t="s">
        <v>429</v>
      </c>
      <c r="C222" s="42" t="s">
        <v>140</v>
      </c>
      <c r="D222" s="38"/>
      <c r="E222" s="38"/>
      <c r="F222" s="38"/>
      <c r="G222" s="38"/>
      <c r="H222" s="42"/>
      <c r="I222" s="42"/>
      <c r="J222" s="63"/>
      <c r="K222" s="39"/>
      <c r="L222" s="62">
        <v>9</v>
      </c>
      <c r="M222" s="39"/>
      <c r="N222" s="44">
        <v>1.3</v>
      </c>
      <c r="O222" s="44"/>
      <c r="P222" s="43">
        <f t="shared" si="17"/>
        <v>11.700000000000001</v>
      </c>
    </row>
    <row r="223" spans="1:16" ht="21" x14ac:dyDescent="0.5">
      <c r="A223" s="33"/>
      <c r="B223" s="46" t="s">
        <v>430</v>
      </c>
      <c r="C223" s="42" t="s">
        <v>140</v>
      </c>
      <c r="D223" s="38"/>
      <c r="E223" s="38"/>
      <c r="F223" s="38"/>
      <c r="G223" s="38"/>
      <c r="H223" s="42"/>
      <c r="I223" s="42"/>
      <c r="J223" s="63"/>
      <c r="K223" s="39"/>
      <c r="L223" s="62">
        <v>34.1</v>
      </c>
      <c r="M223" s="39"/>
      <c r="N223" s="44">
        <v>1.3</v>
      </c>
      <c r="O223" s="44"/>
      <c r="P223" s="43">
        <f t="shared" si="17"/>
        <v>44.330000000000005</v>
      </c>
    </row>
    <row r="224" spans="1:16" ht="21" x14ac:dyDescent="0.5">
      <c r="A224" s="33"/>
      <c r="B224" s="46" t="s">
        <v>447</v>
      </c>
      <c r="C224" s="42" t="s">
        <v>140</v>
      </c>
      <c r="D224" s="38"/>
      <c r="E224" s="38"/>
      <c r="F224" s="38"/>
      <c r="G224" s="38"/>
      <c r="H224" s="36"/>
      <c r="I224" s="36"/>
      <c r="J224" s="39"/>
      <c r="K224" s="135"/>
      <c r="L224" s="62">
        <v>6.1</v>
      </c>
      <c r="M224" s="135"/>
      <c r="N224" s="44">
        <v>2.66</v>
      </c>
      <c r="O224" s="44"/>
      <c r="P224" s="43">
        <f t="shared" si="17"/>
        <v>16.225999999999999</v>
      </c>
    </row>
    <row r="225" spans="1:16" ht="21" x14ac:dyDescent="0.5">
      <c r="A225" s="33"/>
      <c r="B225" s="39" t="s">
        <v>444</v>
      </c>
      <c r="C225" s="42" t="s">
        <v>140</v>
      </c>
      <c r="D225" s="38"/>
      <c r="E225" s="38"/>
      <c r="F225" s="38"/>
      <c r="G225" s="38"/>
      <c r="H225" s="36"/>
      <c r="I225" s="36"/>
      <c r="J225" s="39"/>
      <c r="K225" s="135"/>
      <c r="L225" s="62">
        <v>8</v>
      </c>
      <c r="M225" s="135"/>
      <c r="N225" s="44">
        <v>2.66</v>
      </c>
      <c r="O225" s="44"/>
      <c r="P225" s="43">
        <f t="shared" si="17"/>
        <v>21.28</v>
      </c>
    </row>
    <row r="226" spans="1:16" ht="21" x14ac:dyDescent="0.5">
      <c r="A226" s="33"/>
      <c r="B226" s="39" t="s">
        <v>445</v>
      </c>
      <c r="C226" s="42" t="s">
        <v>140</v>
      </c>
      <c r="D226" s="38"/>
      <c r="E226" s="38"/>
      <c r="F226" s="38"/>
      <c r="G226" s="38"/>
      <c r="H226" s="36"/>
      <c r="I226" s="36"/>
      <c r="J226" s="39"/>
      <c r="K226" s="135"/>
      <c r="L226" s="62">
        <v>8</v>
      </c>
      <c r="M226" s="135"/>
      <c r="N226" s="44">
        <v>2.66</v>
      </c>
      <c r="O226" s="44"/>
      <c r="P226" s="43">
        <f t="shared" si="17"/>
        <v>21.28</v>
      </c>
    </row>
    <row r="227" spans="1:16" ht="20.25" x14ac:dyDescent="0.25">
      <c r="A227" s="33" t="s">
        <v>51</v>
      </c>
      <c r="B227" s="251" t="s">
        <v>497</v>
      </c>
      <c r="C227" s="251"/>
      <c r="D227" s="251"/>
      <c r="E227" s="251"/>
      <c r="F227" s="251"/>
      <c r="G227" s="251"/>
      <c r="H227" s="251"/>
      <c r="I227" s="251"/>
      <c r="J227" s="252" t="s">
        <v>121</v>
      </c>
      <c r="K227" s="252"/>
      <c r="L227" s="252"/>
      <c r="M227" s="138"/>
      <c r="N227" s="35">
        <f>SUM(P229)</f>
        <v>58.21</v>
      </c>
      <c r="O227" s="35"/>
      <c r="P227" s="36" t="s">
        <v>37</v>
      </c>
    </row>
    <row r="228" spans="1:16" ht="20.25" x14ac:dyDescent="0.25">
      <c r="A228" s="33"/>
      <c r="B228" s="137"/>
      <c r="C228" s="137"/>
      <c r="D228" s="137"/>
      <c r="E228" s="137"/>
      <c r="F228" s="137"/>
      <c r="G228" s="137"/>
      <c r="H228" s="47"/>
      <c r="I228" s="47"/>
      <c r="J228" s="40"/>
      <c r="K228" s="138"/>
      <c r="L228" s="40" t="s">
        <v>153</v>
      </c>
      <c r="M228" s="138"/>
      <c r="N228" s="40" t="s">
        <v>138</v>
      </c>
      <c r="O228" s="50"/>
      <c r="P228" s="41" t="s">
        <v>185</v>
      </c>
    </row>
    <row r="229" spans="1:16" ht="20.25" x14ac:dyDescent="0.25">
      <c r="A229" s="33"/>
      <c r="B229" s="45" t="s">
        <v>533</v>
      </c>
      <c r="C229" s="42" t="s">
        <v>140</v>
      </c>
      <c r="D229" s="60"/>
      <c r="E229" s="39"/>
      <c r="F229" s="60"/>
      <c r="G229" s="39"/>
      <c r="H229" s="42"/>
      <c r="I229" s="39"/>
      <c r="J229" s="39">
        <f>46.42-3.71+15.5</f>
        <v>58.21</v>
      </c>
      <c r="K229" s="39"/>
      <c r="L229" s="39"/>
      <c r="M229" s="39"/>
      <c r="N229" s="39">
        <v>1</v>
      </c>
      <c r="O229" s="44"/>
      <c r="P229" s="43">
        <f t="shared" ref="P229" si="18">J229*N229</f>
        <v>58.21</v>
      </c>
    </row>
    <row r="230" spans="1:16" ht="20.25" x14ac:dyDescent="0.25">
      <c r="A230" s="33"/>
      <c r="B230" s="45"/>
      <c r="C230" s="42"/>
      <c r="D230" s="60"/>
      <c r="E230" s="39"/>
      <c r="F230" s="60"/>
      <c r="G230" s="39"/>
      <c r="H230" s="42"/>
      <c r="I230" s="39"/>
      <c r="J230" s="39"/>
      <c r="K230" s="39"/>
      <c r="L230" s="39"/>
      <c r="M230" s="39"/>
      <c r="N230" s="39"/>
      <c r="O230" s="44"/>
      <c r="P230" s="43"/>
    </row>
    <row r="231" spans="1:16" ht="21" x14ac:dyDescent="0.5">
      <c r="A231" s="33"/>
      <c r="B231" s="46"/>
      <c r="C231" s="42"/>
      <c r="D231" s="38"/>
      <c r="E231" s="38"/>
      <c r="F231" s="38"/>
      <c r="G231" s="38"/>
      <c r="H231" s="42"/>
      <c r="I231" s="42"/>
      <c r="J231" s="63"/>
      <c r="K231" s="39"/>
      <c r="L231" s="62"/>
      <c r="M231" s="39"/>
      <c r="N231" s="44"/>
      <c r="O231" s="44"/>
      <c r="P231" s="43"/>
    </row>
    <row r="232" spans="1:16" ht="20.25" x14ac:dyDescent="0.25">
      <c r="A232" s="32">
        <v>5</v>
      </c>
      <c r="B232" s="254" t="s">
        <v>52</v>
      </c>
      <c r="C232" s="254"/>
      <c r="D232" s="254"/>
      <c r="E232" s="254"/>
      <c r="F232" s="254"/>
      <c r="G232" s="254"/>
      <c r="H232" s="254"/>
      <c r="I232" s="254"/>
      <c r="J232" s="254"/>
      <c r="K232" s="254"/>
      <c r="L232" s="254"/>
      <c r="M232" s="254"/>
      <c r="N232" s="254"/>
      <c r="O232" s="254"/>
      <c r="P232" s="254"/>
    </row>
    <row r="233" spans="1:16" ht="21" customHeight="1" x14ac:dyDescent="0.25">
      <c r="A233" s="33" t="s">
        <v>57</v>
      </c>
      <c r="B233" s="251" t="s">
        <v>216</v>
      </c>
      <c r="C233" s="251"/>
      <c r="D233" s="251"/>
      <c r="E233" s="251"/>
      <c r="F233" s="251"/>
      <c r="G233" s="251"/>
      <c r="H233" s="251"/>
      <c r="I233" s="251"/>
      <c r="J233" s="252" t="s">
        <v>121</v>
      </c>
      <c r="K233" s="252"/>
      <c r="L233" s="252"/>
      <c r="M233" s="34"/>
      <c r="N233" s="35">
        <f>SUM(P235:P242)</f>
        <v>61.19</v>
      </c>
      <c r="O233" s="35"/>
      <c r="P233" s="36" t="s">
        <v>37</v>
      </c>
    </row>
    <row r="234" spans="1:16" ht="21" x14ac:dyDescent="0.5">
      <c r="A234" s="33"/>
      <c r="B234" s="37"/>
      <c r="C234" s="37"/>
      <c r="D234" s="37"/>
      <c r="E234" s="37"/>
      <c r="F234" s="37"/>
      <c r="G234" s="37"/>
      <c r="H234" s="47"/>
      <c r="I234" s="47"/>
      <c r="J234" s="62"/>
      <c r="K234" s="62"/>
      <c r="L234" s="40"/>
      <c r="M234" s="34"/>
      <c r="N234" s="40"/>
      <c r="O234" s="35"/>
      <c r="P234" s="41" t="s">
        <v>185</v>
      </c>
    </row>
    <row r="235" spans="1:16" ht="20.25" x14ac:dyDescent="0.25">
      <c r="A235" s="33"/>
      <c r="B235" s="39" t="s">
        <v>517</v>
      </c>
      <c r="C235" s="42" t="s">
        <v>140</v>
      </c>
      <c r="D235" s="38"/>
      <c r="E235" s="38"/>
      <c r="F235" s="38"/>
      <c r="G235" s="38"/>
      <c r="H235" s="39"/>
      <c r="I235" s="42"/>
      <c r="J235" s="43"/>
      <c r="K235" s="39"/>
      <c r="L235" s="43"/>
      <c r="M235" s="39"/>
      <c r="N235" s="44"/>
      <c r="O235" s="44"/>
      <c r="P235" s="43">
        <v>1.99</v>
      </c>
    </row>
    <row r="236" spans="1:16" ht="20.25" x14ac:dyDescent="0.25">
      <c r="A236" s="48"/>
      <c r="B236" s="39" t="s">
        <v>518</v>
      </c>
      <c r="C236" s="42" t="s">
        <v>140</v>
      </c>
      <c r="D236" s="38"/>
      <c r="E236" s="38"/>
      <c r="F236" s="38"/>
      <c r="G236" s="38"/>
      <c r="H236" s="39"/>
      <c r="I236" s="42"/>
      <c r="J236" s="43"/>
      <c r="K236" s="39"/>
      <c r="L236" s="43"/>
      <c r="M236" s="39"/>
      <c r="N236" s="44"/>
      <c r="O236" s="44"/>
      <c r="P236" s="43">
        <v>3.1</v>
      </c>
    </row>
    <row r="237" spans="1:16" ht="20.25" x14ac:dyDescent="0.25">
      <c r="A237" s="33"/>
      <c r="B237" s="39" t="s">
        <v>478</v>
      </c>
      <c r="C237" s="42" t="s">
        <v>140</v>
      </c>
      <c r="D237" s="38"/>
      <c r="E237" s="38"/>
      <c r="F237" s="38"/>
      <c r="G237" s="38"/>
      <c r="H237" s="39"/>
      <c r="I237" s="42"/>
      <c r="J237" s="43"/>
      <c r="K237" s="39"/>
      <c r="L237" s="43"/>
      <c r="M237" s="39"/>
      <c r="N237" s="44"/>
      <c r="O237" s="44"/>
      <c r="P237" s="43">
        <v>3.1</v>
      </c>
    </row>
    <row r="238" spans="1:16" ht="20.25" x14ac:dyDescent="0.25">
      <c r="A238" s="33"/>
      <c r="B238" s="39" t="s">
        <v>519</v>
      </c>
      <c r="C238" s="42" t="s">
        <v>140</v>
      </c>
      <c r="D238" s="38"/>
      <c r="E238" s="38"/>
      <c r="F238" s="38"/>
      <c r="G238" s="38"/>
      <c r="H238" s="39"/>
      <c r="I238" s="42"/>
      <c r="J238" s="43"/>
      <c r="K238" s="39"/>
      <c r="L238" s="43"/>
      <c r="M238" s="39"/>
      <c r="N238" s="44"/>
      <c r="O238" s="44"/>
      <c r="P238" s="43">
        <v>4</v>
      </c>
    </row>
    <row r="239" spans="1:16" ht="20.25" x14ac:dyDescent="0.25">
      <c r="A239" s="33"/>
      <c r="B239" s="39" t="s">
        <v>520</v>
      </c>
      <c r="C239" s="42" t="s">
        <v>140</v>
      </c>
      <c r="D239" s="38"/>
      <c r="E239" s="38"/>
      <c r="F239" s="38"/>
      <c r="G239" s="38"/>
      <c r="H239" s="39"/>
      <c r="I239" s="42"/>
      <c r="J239" s="43"/>
      <c r="K239" s="39"/>
      <c r="L239" s="43"/>
      <c r="M239" s="39"/>
      <c r="N239" s="44"/>
      <c r="O239" s="44"/>
      <c r="P239" s="43">
        <v>4</v>
      </c>
    </row>
    <row r="240" spans="1:16" ht="20.25" x14ac:dyDescent="0.25">
      <c r="A240" s="33"/>
      <c r="B240" s="39" t="s">
        <v>521</v>
      </c>
      <c r="C240" s="42" t="s">
        <v>140</v>
      </c>
      <c r="D240" s="38"/>
      <c r="E240" s="38"/>
      <c r="F240" s="38"/>
      <c r="G240" s="38"/>
      <c r="H240" s="39"/>
      <c r="I240" s="42"/>
      <c r="J240" s="43"/>
      <c r="K240" s="39"/>
      <c r="L240" s="43"/>
      <c r="M240" s="39"/>
      <c r="N240" s="44"/>
      <c r="O240" s="44"/>
      <c r="P240" s="43">
        <v>4.5</v>
      </c>
    </row>
    <row r="241" spans="1:16" ht="20.25" x14ac:dyDescent="0.25">
      <c r="A241" s="33"/>
      <c r="B241" s="39" t="s">
        <v>522</v>
      </c>
      <c r="C241" s="42" t="s">
        <v>140</v>
      </c>
      <c r="D241" s="38"/>
      <c r="E241" s="38"/>
      <c r="F241" s="38"/>
      <c r="G241" s="38"/>
      <c r="H241" s="39"/>
      <c r="I241" s="42"/>
      <c r="J241" s="43"/>
      <c r="K241" s="39"/>
      <c r="L241" s="43"/>
      <c r="M241" s="39"/>
      <c r="N241" s="44"/>
      <c r="O241" s="44"/>
      <c r="P241" s="147">
        <v>13.46</v>
      </c>
    </row>
    <row r="242" spans="1:16" ht="20.25" x14ac:dyDescent="0.25">
      <c r="A242" s="33"/>
      <c r="B242" s="39" t="s">
        <v>147</v>
      </c>
      <c r="C242" s="42" t="s">
        <v>140</v>
      </c>
      <c r="D242" s="38"/>
      <c r="E242" s="38"/>
      <c r="F242" s="38"/>
      <c r="G242" s="38"/>
      <c r="H242" s="39"/>
      <c r="I242" s="42"/>
      <c r="J242" s="43"/>
      <c r="K242" s="39"/>
      <c r="L242" s="43"/>
      <c r="M242" s="39"/>
      <c r="N242" s="44"/>
      <c r="O242" s="44"/>
      <c r="P242" s="43">
        <v>27.04</v>
      </c>
    </row>
    <row r="243" spans="1:16" ht="20.25" x14ac:dyDescent="0.25">
      <c r="A243" s="33"/>
      <c r="B243" s="39"/>
      <c r="C243" s="42"/>
      <c r="D243" s="38"/>
      <c r="E243" s="38"/>
      <c r="F243" s="38"/>
      <c r="G243" s="38"/>
      <c r="H243" s="39"/>
      <c r="I243" s="42"/>
      <c r="J243" s="43"/>
      <c r="K243" s="39"/>
      <c r="L243" s="43"/>
      <c r="M243" s="39"/>
      <c r="N243" s="44"/>
      <c r="O243" s="44"/>
      <c r="P243" s="43"/>
    </row>
    <row r="244" spans="1:16" ht="20.25" x14ac:dyDescent="0.25">
      <c r="A244" s="33" t="s">
        <v>158</v>
      </c>
      <c r="B244" s="251" t="s">
        <v>54</v>
      </c>
      <c r="C244" s="251"/>
      <c r="D244" s="251"/>
      <c r="E244" s="251"/>
      <c r="F244" s="251"/>
      <c r="G244" s="251"/>
      <c r="H244" s="251"/>
      <c r="I244" s="251"/>
      <c r="J244" s="252" t="s">
        <v>121</v>
      </c>
      <c r="K244" s="252"/>
      <c r="L244" s="252"/>
      <c r="M244" s="34"/>
      <c r="N244" s="35">
        <f>SUM(P246:P249)</f>
        <v>157.07999999999998</v>
      </c>
      <c r="O244" s="35"/>
      <c r="P244" s="36" t="s">
        <v>37</v>
      </c>
    </row>
    <row r="245" spans="1:16" ht="20.25" x14ac:dyDescent="0.25">
      <c r="A245" s="33"/>
      <c r="B245" s="37"/>
      <c r="C245" s="37"/>
      <c r="D245" s="37"/>
      <c r="E245" s="37"/>
      <c r="F245" s="37"/>
      <c r="G245" s="37"/>
      <c r="H245" s="47"/>
      <c r="I245" s="47"/>
      <c r="J245" s="34"/>
      <c r="K245" s="34"/>
      <c r="L245" s="34"/>
      <c r="M245" s="34"/>
      <c r="N245" s="35"/>
      <c r="O245" s="35"/>
      <c r="P245" s="41" t="s">
        <v>185</v>
      </c>
    </row>
    <row r="246" spans="1:16" ht="20.25" x14ac:dyDescent="0.25">
      <c r="A246" s="33"/>
      <c r="B246" s="39" t="s">
        <v>156</v>
      </c>
      <c r="C246" s="42"/>
      <c r="D246" s="38"/>
      <c r="E246" s="38"/>
      <c r="F246" s="38"/>
      <c r="G246" s="38"/>
      <c r="H246" s="39"/>
      <c r="I246" s="42"/>
      <c r="J246" s="43"/>
      <c r="K246" s="39"/>
      <c r="L246" s="43"/>
      <c r="M246" s="39"/>
      <c r="N246" s="44"/>
      <c r="O246" s="44"/>
      <c r="P246" s="43">
        <v>38.6</v>
      </c>
    </row>
    <row r="247" spans="1:16" ht="20.25" x14ac:dyDescent="0.25">
      <c r="A247" s="48"/>
      <c r="B247" s="39" t="s">
        <v>468</v>
      </c>
      <c r="C247" s="42"/>
      <c r="D247" s="38"/>
      <c r="E247" s="38"/>
      <c r="F247" s="38"/>
      <c r="G247" s="38"/>
      <c r="H247" s="39"/>
      <c r="I247" s="42"/>
      <c r="J247" s="43"/>
      <c r="K247" s="39"/>
      <c r="L247" s="43"/>
      <c r="M247" s="39"/>
      <c r="N247" s="44"/>
      <c r="O247" s="44"/>
      <c r="P247" s="43">
        <v>67.33</v>
      </c>
    </row>
    <row r="248" spans="1:16" ht="20.25" x14ac:dyDescent="0.25">
      <c r="A248" s="33"/>
      <c r="B248" s="39" t="s">
        <v>469</v>
      </c>
      <c r="C248" s="38"/>
      <c r="D248" s="38"/>
      <c r="E248" s="38"/>
      <c r="F248" s="38"/>
      <c r="G248" s="38"/>
      <c r="H248" s="36"/>
      <c r="I248" s="36"/>
      <c r="J248" s="34"/>
      <c r="K248" s="34"/>
      <c r="L248" s="34"/>
      <c r="M248" s="34"/>
      <c r="N248" s="35"/>
      <c r="O248" s="35"/>
      <c r="P248" s="43">
        <v>27.54</v>
      </c>
    </row>
    <row r="249" spans="1:16" ht="20.25" x14ac:dyDescent="0.25">
      <c r="A249" s="33"/>
      <c r="B249" s="39" t="s">
        <v>523</v>
      </c>
      <c r="C249" s="38"/>
      <c r="D249" s="38"/>
      <c r="E249" s="38"/>
      <c r="F249" s="38"/>
      <c r="G249" s="38"/>
      <c r="H249" s="36"/>
      <c r="I249" s="36"/>
      <c r="J249" s="135"/>
      <c r="K249" s="135"/>
      <c r="L249" s="135"/>
      <c r="M249" s="135"/>
      <c r="N249" s="35"/>
      <c r="O249" s="35"/>
      <c r="P249" s="43">
        <v>23.61</v>
      </c>
    </row>
    <row r="250" spans="1:16" ht="20.25" x14ac:dyDescent="0.25">
      <c r="A250" s="33"/>
      <c r="B250" s="145"/>
      <c r="C250" s="38"/>
      <c r="D250" s="38"/>
      <c r="E250" s="38"/>
      <c r="F250" s="38"/>
      <c r="G250" s="38"/>
      <c r="H250" s="36"/>
      <c r="I250" s="36"/>
      <c r="J250" s="146"/>
      <c r="K250" s="146"/>
      <c r="L250" s="146"/>
      <c r="M250" s="146"/>
      <c r="N250" s="35"/>
      <c r="O250" s="35"/>
      <c r="P250" s="36"/>
    </row>
    <row r="251" spans="1:16" ht="20.25" x14ac:dyDescent="0.25">
      <c r="A251" s="33" t="s">
        <v>58</v>
      </c>
      <c r="B251" s="251" t="s">
        <v>215</v>
      </c>
      <c r="C251" s="251"/>
      <c r="D251" s="251"/>
      <c r="E251" s="251"/>
      <c r="F251" s="251"/>
      <c r="G251" s="251"/>
      <c r="H251" s="251"/>
      <c r="I251" s="251"/>
      <c r="J251" s="252" t="s">
        <v>121</v>
      </c>
      <c r="K251" s="252"/>
      <c r="L251" s="252"/>
      <c r="M251" s="34"/>
      <c r="N251" s="35">
        <f>SUM(P253:P255)</f>
        <v>1.8888</v>
      </c>
      <c r="O251" s="35"/>
      <c r="P251" s="36" t="s">
        <v>12</v>
      </c>
    </row>
    <row r="252" spans="1:16" ht="20.25" x14ac:dyDescent="0.25">
      <c r="A252" s="33"/>
      <c r="B252" s="37"/>
      <c r="C252" s="37"/>
      <c r="D252" s="37"/>
      <c r="E252" s="37"/>
      <c r="F252" s="37"/>
      <c r="G252" s="37"/>
      <c r="H252" s="47"/>
      <c r="I252" s="47"/>
      <c r="J252" s="40" t="s">
        <v>145</v>
      </c>
      <c r="K252" s="34"/>
      <c r="L252" s="40" t="s">
        <v>125</v>
      </c>
      <c r="M252" s="34"/>
      <c r="N252" s="40" t="s">
        <v>138</v>
      </c>
      <c r="O252" s="35"/>
      <c r="P252" s="41" t="s">
        <v>127</v>
      </c>
    </row>
    <row r="253" spans="1:16" ht="20.25" x14ac:dyDescent="0.25">
      <c r="A253" s="33"/>
      <c r="B253" s="39" t="s">
        <v>667</v>
      </c>
      <c r="C253" s="42" t="s">
        <v>12</v>
      </c>
      <c r="D253" s="38"/>
      <c r="E253" s="38"/>
      <c r="F253" s="38"/>
      <c r="G253" s="38"/>
      <c r="H253" s="39"/>
      <c r="I253" s="42"/>
      <c r="J253" s="43">
        <v>1.65</v>
      </c>
      <c r="K253" s="39"/>
      <c r="L253" s="43">
        <v>6.65</v>
      </c>
      <c r="M253" s="39" t="s">
        <v>128</v>
      </c>
      <c r="N253" s="44">
        <v>0.06</v>
      </c>
      <c r="O253" s="44"/>
      <c r="P253" s="43">
        <f>J253*L253*N253</f>
        <v>0.65834999999999999</v>
      </c>
    </row>
    <row r="254" spans="1:16" ht="49.5" customHeight="1" x14ac:dyDescent="0.25">
      <c r="A254" s="48"/>
      <c r="B254" s="39" t="s">
        <v>668</v>
      </c>
      <c r="C254" s="42" t="s">
        <v>12</v>
      </c>
      <c r="D254" s="38"/>
      <c r="E254" s="38"/>
      <c r="F254" s="38"/>
      <c r="G254" s="38"/>
      <c r="H254" s="39"/>
      <c r="I254" s="42"/>
      <c r="J254" s="43">
        <v>2.35</v>
      </c>
      <c r="K254" s="39"/>
      <c r="L254" s="43">
        <v>6.45</v>
      </c>
      <c r="M254" s="39" t="s">
        <v>128</v>
      </c>
      <c r="N254" s="44">
        <v>0.06</v>
      </c>
      <c r="O254" s="44"/>
      <c r="P254" s="43">
        <f>J254*L254*N254</f>
        <v>0.90944999999999998</v>
      </c>
    </row>
    <row r="255" spans="1:16" ht="20.25" x14ac:dyDescent="0.25">
      <c r="A255" s="33"/>
      <c r="B255" s="39" t="s">
        <v>669</v>
      </c>
      <c r="C255" s="42" t="s">
        <v>12</v>
      </c>
      <c r="D255" s="38"/>
      <c r="E255" s="38"/>
      <c r="F255" s="38"/>
      <c r="G255" s="38"/>
      <c r="H255" s="39"/>
      <c r="I255" s="42"/>
      <c r="J255" s="43">
        <v>2.5</v>
      </c>
      <c r="K255" s="39"/>
      <c r="L255" s="43">
        <v>2.14</v>
      </c>
      <c r="M255" s="39" t="s">
        <v>128</v>
      </c>
      <c r="N255" s="44">
        <v>0.06</v>
      </c>
      <c r="O255" s="44"/>
      <c r="P255" s="43">
        <f>J255*L255*N255</f>
        <v>0.32100000000000001</v>
      </c>
    </row>
    <row r="256" spans="1:16" ht="20.25" x14ac:dyDescent="0.25">
      <c r="A256" s="33"/>
      <c r="B256" s="39"/>
      <c r="C256" s="42"/>
      <c r="D256" s="38"/>
      <c r="E256" s="38"/>
      <c r="F256" s="38"/>
      <c r="G256" s="38"/>
      <c r="H256" s="39"/>
      <c r="I256" s="42"/>
      <c r="J256" s="43"/>
      <c r="K256" s="39"/>
      <c r="L256" s="43"/>
      <c r="M256" s="39"/>
      <c r="N256" s="44"/>
      <c r="O256" s="44"/>
      <c r="P256" s="43"/>
    </row>
    <row r="257" spans="1:18" ht="20.25" x14ac:dyDescent="0.25">
      <c r="A257" s="33" t="s">
        <v>234</v>
      </c>
      <c r="B257" s="251" t="s">
        <v>233</v>
      </c>
      <c r="C257" s="251"/>
      <c r="D257" s="251"/>
      <c r="E257" s="251"/>
      <c r="F257" s="251"/>
      <c r="G257" s="251"/>
      <c r="H257" s="251"/>
      <c r="I257" s="251"/>
      <c r="J257" s="252" t="s">
        <v>121</v>
      </c>
      <c r="K257" s="252"/>
      <c r="L257" s="252"/>
      <c r="M257" s="34"/>
      <c r="N257" s="35">
        <f>SUM(P259:P266)</f>
        <v>61.190000000000005</v>
      </c>
      <c r="O257" s="35"/>
      <c r="P257" s="36" t="s">
        <v>140</v>
      </c>
    </row>
    <row r="258" spans="1:18" ht="20.25" x14ac:dyDescent="0.25">
      <c r="A258" s="33"/>
      <c r="B258" s="37"/>
      <c r="C258" s="37"/>
      <c r="D258" s="37"/>
      <c r="E258" s="37"/>
      <c r="F258" s="37"/>
      <c r="G258" s="37"/>
      <c r="H258" s="47"/>
      <c r="I258" s="47"/>
      <c r="J258" s="40"/>
      <c r="K258" s="34"/>
      <c r="L258" s="27"/>
      <c r="M258" s="34"/>
      <c r="N258" s="40"/>
      <c r="O258" s="35"/>
      <c r="P258" s="40" t="s">
        <v>168</v>
      </c>
    </row>
    <row r="259" spans="1:18" ht="20.25" x14ac:dyDescent="0.25">
      <c r="A259" s="33"/>
      <c r="B259" s="39" t="s">
        <v>522</v>
      </c>
      <c r="C259" s="42" t="s">
        <v>140</v>
      </c>
      <c r="D259" s="38"/>
      <c r="E259" s="38"/>
      <c r="F259" s="38"/>
      <c r="G259" s="38"/>
      <c r="H259" s="39"/>
      <c r="I259" s="42"/>
      <c r="J259" s="43"/>
      <c r="K259" s="39"/>
      <c r="L259" s="27"/>
      <c r="M259" s="39"/>
      <c r="N259" s="44"/>
      <c r="O259" s="44"/>
      <c r="P259" s="147">
        <v>13.46</v>
      </c>
    </row>
    <row r="260" spans="1:18" ht="41.25" customHeight="1" x14ac:dyDescent="0.25">
      <c r="A260" s="33"/>
      <c r="B260" s="39" t="s">
        <v>147</v>
      </c>
      <c r="C260" s="42" t="s">
        <v>140</v>
      </c>
      <c r="D260" s="38"/>
      <c r="E260" s="38"/>
      <c r="F260" s="38"/>
      <c r="G260" s="38"/>
      <c r="H260" s="39"/>
      <c r="I260" s="42"/>
      <c r="J260" s="43"/>
      <c r="K260" s="39"/>
      <c r="L260" s="27"/>
      <c r="M260" s="39"/>
      <c r="N260" s="44"/>
      <c r="O260" s="44"/>
      <c r="P260" s="43">
        <v>27.04</v>
      </c>
      <c r="R260">
        <v>61.19</v>
      </c>
    </row>
    <row r="261" spans="1:18" ht="21" x14ac:dyDescent="0.25">
      <c r="A261" s="51"/>
      <c r="B261" s="39" t="s">
        <v>517</v>
      </c>
      <c r="C261" s="42" t="s">
        <v>140</v>
      </c>
      <c r="D261" s="54"/>
      <c r="E261" s="55"/>
      <c r="F261" s="54"/>
      <c r="G261" s="56"/>
      <c r="H261" s="56"/>
      <c r="I261" s="56"/>
      <c r="J261" s="56"/>
      <c r="K261" s="56"/>
      <c r="L261" s="27"/>
      <c r="M261" s="56"/>
      <c r="N261" s="44"/>
      <c r="O261" s="58"/>
      <c r="P261" s="43">
        <v>1.99</v>
      </c>
      <c r="R261">
        <v>23.42</v>
      </c>
    </row>
    <row r="262" spans="1:18" ht="21" x14ac:dyDescent="0.25">
      <c r="A262" s="51"/>
      <c r="B262" s="39" t="s">
        <v>518</v>
      </c>
      <c r="C262" s="42" t="s">
        <v>140</v>
      </c>
      <c r="D262" s="54"/>
      <c r="E262" s="55"/>
      <c r="F262" s="54"/>
      <c r="G262" s="56"/>
      <c r="H262" s="56"/>
      <c r="I262" s="56"/>
      <c r="J262" s="56"/>
      <c r="K262" s="56"/>
      <c r="L262" s="27"/>
      <c r="M262" s="56"/>
      <c r="N262" s="44"/>
      <c r="O262" s="58"/>
      <c r="P262" s="43">
        <v>3.1</v>
      </c>
      <c r="R262">
        <f>R260*R261</f>
        <v>1433.0698</v>
      </c>
    </row>
    <row r="263" spans="1:18" ht="21" x14ac:dyDescent="0.25">
      <c r="A263" s="51"/>
      <c r="B263" s="39" t="s">
        <v>478</v>
      </c>
      <c r="C263" s="42" t="s">
        <v>140</v>
      </c>
      <c r="D263" s="54"/>
      <c r="E263" s="55"/>
      <c r="F263" s="54"/>
      <c r="G263" s="56"/>
      <c r="H263" s="56"/>
      <c r="I263" s="56"/>
      <c r="J263" s="56"/>
      <c r="K263" s="56"/>
      <c r="L263" s="27"/>
      <c r="M263" s="56"/>
      <c r="N263" s="44"/>
      <c r="O263" s="58"/>
      <c r="P263" s="43">
        <v>3.1</v>
      </c>
    </row>
    <row r="264" spans="1:18" ht="21" x14ac:dyDescent="0.25">
      <c r="A264" s="51"/>
      <c r="B264" s="39" t="s">
        <v>519</v>
      </c>
      <c r="C264" s="42" t="s">
        <v>140</v>
      </c>
      <c r="D264" s="54"/>
      <c r="E264" s="55"/>
      <c r="F264" s="54"/>
      <c r="G264" s="56"/>
      <c r="H264" s="56"/>
      <c r="I264" s="56"/>
      <c r="J264" s="56"/>
      <c r="K264" s="56"/>
      <c r="L264" s="27"/>
      <c r="M264" s="56"/>
      <c r="N264" s="44"/>
      <c r="O264" s="58"/>
      <c r="P264" s="43">
        <v>4</v>
      </c>
    </row>
    <row r="265" spans="1:18" ht="21" x14ac:dyDescent="0.25">
      <c r="A265" s="51"/>
      <c r="B265" s="39" t="s">
        <v>520</v>
      </c>
      <c r="C265" s="42" t="s">
        <v>140</v>
      </c>
      <c r="D265" s="54"/>
      <c r="E265" s="55"/>
      <c r="F265" s="54"/>
      <c r="G265" s="56"/>
      <c r="H265" s="56"/>
      <c r="I265" s="56"/>
      <c r="J265" s="56"/>
      <c r="K265" s="56"/>
      <c r="L265" s="27"/>
      <c r="M265" s="56"/>
      <c r="N265" s="44"/>
      <c r="O265" s="58"/>
      <c r="P265" s="43">
        <v>4</v>
      </c>
    </row>
    <row r="266" spans="1:18" ht="21" x14ac:dyDescent="0.25">
      <c r="A266" s="51"/>
      <c r="B266" s="39" t="s">
        <v>521</v>
      </c>
      <c r="C266" s="42" t="s">
        <v>140</v>
      </c>
      <c r="D266" s="54"/>
      <c r="E266" s="55"/>
      <c r="F266" s="54"/>
      <c r="G266" s="56"/>
      <c r="H266" s="56"/>
      <c r="I266" s="56"/>
      <c r="J266" s="56"/>
      <c r="K266" s="56"/>
      <c r="L266" s="27"/>
      <c r="M266" s="56"/>
      <c r="N266" s="44"/>
      <c r="O266" s="58"/>
      <c r="P266" s="43">
        <v>4.5</v>
      </c>
    </row>
    <row r="267" spans="1:18" ht="20.25" x14ac:dyDescent="0.25">
      <c r="A267" s="33" t="s">
        <v>234</v>
      </c>
      <c r="B267" s="251" t="s">
        <v>670</v>
      </c>
      <c r="C267" s="251"/>
      <c r="D267" s="251"/>
      <c r="E267" s="251"/>
      <c r="F267" s="251"/>
      <c r="G267" s="251"/>
      <c r="H267" s="251"/>
      <c r="I267" s="251"/>
      <c r="J267" s="252" t="s">
        <v>121</v>
      </c>
      <c r="K267" s="252"/>
      <c r="L267" s="252"/>
      <c r="M267" s="153"/>
      <c r="N267" s="35">
        <f>SUM(P269:P270)</f>
        <v>40.5</v>
      </c>
      <c r="O267" s="35"/>
      <c r="P267" s="36" t="s">
        <v>140</v>
      </c>
    </row>
    <row r="268" spans="1:18" ht="20.25" x14ac:dyDescent="0.25">
      <c r="A268" s="33"/>
      <c r="B268" s="152"/>
      <c r="C268" s="152"/>
      <c r="D268" s="152"/>
      <c r="E268" s="152"/>
      <c r="F268" s="152"/>
      <c r="G268" s="152"/>
      <c r="H268" s="47"/>
      <c r="I268" s="47"/>
      <c r="J268" s="40"/>
      <c r="K268" s="153"/>
      <c r="L268" s="27"/>
      <c r="M268" s="153"/>
      <c r="N268" s="40"/>
      <c r="O268" s="35"/>
      <c r="P268" s="40" t="s">
        <v>168</v>
      </c>
    </row>
    <row r="269" spans="1:18" ht="20.25" x14ac:dyDescent="0.25">
      <c r="A269" s="33"/>
      <c r="B269" s="39" t="s">
        <v>522</v>
      </c>
      <c r="C269" s="42" t="s">
        <v>140</v>
      </c>
      <c r="D269" s="38"/>
      <c r="E269" s="38"/>
      <c r="F269" s="38"/>
      <c r="G269" s="38"/>
      <c r="H269" s="39"/>
      <c r="I269" s="42"/>
      <c r="J269" s="43"/>
      <c r="K269" s="39"/>
      <c r="L269" s="27"/>
      <c r="M269" s="39"/>
      <c r="N269" s="44"/>
      <c r="O269" s="44"/>
      <c r="P269" s="147">
        <v>13.46</v>
      </c>
    </row>
    <row r="270" spans="1:18" ht="20.25" x14ac:dyDescent="0.25">
      <c r="A270" s="33"/>
      <c r="B270" s="39" t="s">
        <v>147</v>
      </c>
      <c r="C270" s="42" t="s">
        <v>140</v>
      </c>
      <c r="D270" s="38"/>
      <c r="E270" s="38"/>
      <c r="F270" s="38"/>
      <c r="G270" s="38"/>
      <c r="H270" s="39"/>
      <c r="I270" s="42"/>
      <c r="J270" s="43"/>
      <c r="K270" s="39"/>
      <c r="L270" s="27"/>
      <c r="M270" s="39"/>
      <c r="N270" s="44"/>
      <c r="O270" s="44"/>
      <c r="P270" s="43">
        <v>27.04</v>
      </c>
    </row>
    <row r="271" spans="1:18" s="150" customFormat="1" ht="21" x14ac:dyDescent="0.25">
      <c r="A271" s="51"/>
      <c r="B271" s="52"/>
      <c r="C271" s="53"/>
      <c r="D271" s="54"/>
      <c r="E271" s="55"/>
      <c r="F271" s="54"/>
      <c r="G271" s="56"/>
      <c r="H271" s="56"/>
      <c r="I271" s="56"/>
      <c r="J271" s="56"/>
      <c r="K271" s="56"/>
      <c r="L271" s="56"/>
      <c r="M271" s="56"/>
      <c r="N271" s="57"/>
      <c r="O271" s="58"/>
      <c r="P271" s="59"/>
    </row>
    <row r="272" spans="1:18" s="150" customFormat="1" ht="20.25" x14ac:dyDescent="0.25">
      <c r="A272" s="32">
        <v>6</v>
      </c>
      <c r="B272" s="254" t="s">
        <v>157</v>
      </c>
      <c r="C272" s="254"/>
      <c r="D272" s="254"/>
      <c r="E272" s="254"/>
      <c r="F272" s="254"/>
      <c r="G272" s="254"/>
      <c r="H272" s="254"/>
      <c r="I272" s="254"/>
      <c r="J272" s="254"/>
      <c r="K272" s="254"/>
      <c r="L272" s="254"/>
      <c r="M272" s="254"/>
      <c r="N272" s="254"/>
      <c r="O272" s="254"/>
      <c r="P272" s="254"/>
    </row>
    <row r="273" spans="1:17" s="150" customFormat="1" ht="20.25" x14ac:dyDescent="0.25">
      <c r="A273" s="33" t="s">
        <v>62</v>
      </c>
      <c r="B273" s="251" t="s">
        <v>545</v>
      </c>
      <c r="C273" s="251"/>
      <c r="D273" s="251"/>
      <c r="E273" s="251"/>
      <c r="F273" s="251"/>
      <c r="G273" s="251"/>
      <c r="H273" s="251"/>
      <c r="I273" s="251"/>
      <c r="J273" s="252" t="s">
        <v>121</v>
      </c>
      <c r="K273" s="252"/>
      <c r="L273" s="252"/>
      <c r="M273" s="34"/>
      <c r="N273" s="35">
        <f>SUM(P276:P277)</f>
        <v>18</v>
      </c>
      <c r="O273" s="35"/>
      <c r="P273" s="36" t="s">
        <v>142</v>
      </c>
    </row>
    <row r="274" spans="1:17" s="150" customFormat="1" ht="20.25" x14ac:dyDescent="0.25">
      <c r="A274" s="33"/>
      <c r="B274" s="37"/>
      <c r="C274" s="38"/>
      <c r="D274" s="38"/>
      <c r="E274" s="38"/>
      <c r="F274" s="38"/>
      <c r="G274" s="38"/>
      <c r="H274" s="36"/>
      <c r="I274" s="36"/>
      <c r="J274" s="34"/>
      <c r="K274" s="34"/>
      <c r="L274" s="34"/>
      <c r="M274" s="34"/>
      <c r="N274" s="35"/>
      <c r="O274" s="35"/>
      <c r="P274" s="36"/>
    </row>
    <row r="275" spans="1:17" s="150" customFormat="1" ht="21" x14ac:dyDescent="0.5">
      <c r="A275" s="33"/>
      <c r="B275" s="39" t="s">
        <v>129</v>
      </c>
      <c r="C275" s="38"/>
      <c r="D275" s="38"/>
      <c r="E275" s="38"/>
      <c r="F275" s="38"/>
      <c r="G275" s="38"/>
      <c r="H275" s="40" t="s">
        <v>123</v>
      </c>
      <c r="I275" s="36"/>
      <c r="J275" s="40"/>
      <c r="K275" s="41"/>
      <c r="L275" s="40"/>
      <c r="M275" s="40"/>
      <c r="N275" s="40"/>
      <c r="O275" s="62"/>
      <c r="P275" s="41" t="s">
        <v>123</v>
      </c>
    </row>
    <row r="276" spans="1:17" s="150" customFormat="1" ht="20.25" x14ac:dyDescent="0.25">
      <c r="A276" s="33"/>
      <c r="B276" s="39" t="s">
        <v>541</v>
      </c>
      <c r="C276" s="42"/>
      <c r="D276" s="38"/>
      <c r="E276" s="38"/>
      <c r="F276" s="38"/>
      <c r="G276" s="38"/>
      <c r="H276" s="39">
        <v>18</v>
      </c>
      <c r="I276" s="42"/>
      <c r="J276" s="43"/>
      <c r="K276" s="39"/>
      <c r="L276" s="43"/>
      <c r="M276" s="39"/>
      <c r="N276" s="44"/>
      <c r="O276" s="44"/>
      <c r="P276" s="43">
        <f>H276</f>
        <v>18</v>
      </c>
    </row>
    <row r="277" spans="1:17" ht="20.25" x14ac:dyDescent="0.25">
      <c r="A277" s="33"/>
      <c r="B277" s="39"/>
      <c r="C277" s="46"/>
      <c r="D277" s="38"/>
      <c r="E277" s="38"/>
      <c r="F277" s="38"/>
      <c r="G277" s="38"/>
      <c r="H277" s="39"/>
      <c r="I277" s="42"/>
      <c r="J277" s="43"/>
      <c r="K277" s="39"/>
      <c r="L277" s="43"/>
      <c r="M277" s="39"/>
      <c r="N277" s="44"/>
      <c r="O277" s="44"/>
      <c r="P277" s="43"/>
      <c r="Q277" t="s">
        <v>516</v>
      </c>
    </row>
    <row r="278" spans="1:17" ht="20.25" customHeight="1" x14ac:dyDescent="0.25">
      <c r="A278" s="33" t="s">
        <v>63</v>
      </c>
      <c r="B278" s="251" t="s">
        <v>546</v>
      </c>
      <c r="C278" s="251"/>
      <c r="D278" s="251"/>
      <c r="E278" s="251"/>
      <c r="F278" s="251"/>
      <c r="G278" s="251"/>
      <c r="H278" s="251"/>
      <c r="I278" s="251"/>
      <c r="J278" s="252" t="s">
        <v>121</v>
      </c>
      <c r="K278" s="252"/>
      <c r="L278" s="252"/>
      <c r="M278" s="149"/>
      <c r="N278" s="35">
        <f>SUM(P281:P282)</f>
        <v>1</v>
      </c>
      <c r="O278" s="35"/>
      <c r="P278" s="36" t="s">
        <v>142</v>
      </c>
    </row>
    <row r="279" spans="1:17" ht="20.25" x14ac:dyDescent="0.25">
      <c r="A279" s="33"/>
      <c r="B279" s="148"/>
      <c r="C279" s="38"/>
      <c r="D279" s="38"/>
      <c r="E279" s="38"/>
      <c r="F279" s="38"/>
      <c r="G279" s="38"/>
      <c r="H279" s="36"/>
      <c r="I279" s="36"/>
      <c r="J279" s="149"/>
      <c r="K279" s="149"/>
      <c r="L279" s="149"/>
      <c r="M279" s="149"/>
      <c r="N279" s="35"/>
      <c r="O279" s="35"/>
      <c r="P279" s="36"/>
    </row>
    <row r="280" spans="1:17" ht="21" x14ac:dyDescent="0.5">
      <c r="A280" s="33"/>
      <c r="B280" s="39" t="s">
        <v>129</v>
      </c>
      <c r="C280" s="38"/>
      <c r="D280" s="38"/>
      <c r="E280" s="38"/>
      <c r="F280" s="38"/>
      <c r="G280" s="38"/>
      <c r="H280" s="40" t="s">
        <v>123</v>
      </c>
      <c r="I280" s="36"/>
      <c r="J280" s="40"/>
      <c r="K280" s="41"/>
      <c r="L280" s="40"/>
      <c r="M280" s="40"/>
      <c r="N280" s="40"/>
      <c r="O280" s="62"/>
      <c r="P280" s="41" t="s">
        <v>123</v>
      </c>
    </row>
    <row r="281" spans="1:17" ht="20.25" x14ac:dyDescent="0.25">
      <c r="A281" s="33"/>
      <c r="B281" s="39" t="s">
        <v>539</v>
      </c>
      <c r="C281" s="42"/>
      <c r="D281" s="38"/>
      <c r="E281" s="38"/>
      <c r="F281" s="38"/>
      <c r="G281" s="38"/>
      <c r="H281" s="39">
        <v>1</v>
      </c>
      <c r="I281" s="42"/>
      <c r="J281" s="43"/>
      <c r="K281" s="39"/>
      <c r="L281" s="43"/>
      <c r="M281" s="39"/>
      <c r="N281" s="44"/>
      <c r="O281" s="44"/>
      <c r="P281" s="43">
        <f>H281</f>
        <v>1</v>
      </c>
    </row>
    <row r="282" spans="1:17" ht="20.25" customHeight="1" x14ac:dyDescent="0.25">
      <c r="A282" s="33"/>
      <c r="B282" s="39"/>
      <c r="C282" s="46"/>
      <c r="D282" s="38"/>
      <c r="E282" s="38"/>
      <c r="F282" s="38"/>
      <c r="G282" s="38"/>
      <c r="H282" s="39"/>
      <c r="I282" s="42"/>
      <c r="J282" s="43"/>
      <c r="K282" s="39"/>
      <c r="L282" s="43"/>
      <c r="M282" s="39"/>
      <c r="N282" s="44"/>
      <c r="O282" s="44"/>
      <c r="P282" s="43"/>
    </row>
    <row r="283" spans="1:17" ht="20.25" x14ac:dyDescent="0.25">
      <c r="A283" s="33" t="s">
        <v>62</v>
      </c>
      <c r="B283" s="251" t="s">
        <v>547</v>
      </c>
      <c r="C283" s="251"/>
      <c r="D283" s="251"/>
      <c r="E283" s="251"/>
      <c r="F283" s="251"/>
      <c r="G283" s="251"/>
      <c r="H283" s="251"/>
      <c r="I283" s="251"/>
      <c r="J283" s="252" t="s">
        <v>121</v>
      </c>
      <c r="K283" s="252"/>
      <c r="L283" s="252"/>
      <c r="M283" s="149"/>
      <c r="N283" s="35">
        <f>SUM(P286:P287)</f>
        <v>4</v>
      </c>
      <c r="O283" s="35"/>
      <c r="P283" s="36" t="s">
        <v>142</v>
      </c>
    </row>
    <row r="284" spans="1:17" ht="20.25" x14ac:dyDescent="0.25">
      <c r="A284" s="33"/>
      <c r="B284" s="148"/>
      <c r="C284" s="38"/>
      <c r="D284" s="38"/>
      <c r="E284" s="38"/>
      <c r="F284" s="38"/>
      <c r="G284" s="38"/>
      <c r="H284" s="36"/>
      <c r="I284" s="36"/>
      <c r="J284" s="149"/>
      <c r="K284" s="149"/>
      <c r="L284" s="149"/>
      <c r="M284" s="149"/>
      <c r="N284" s="35"/>
      <c r="O284" s="35"/>
      <c r="P284" s="36"/>
    </row>
    <row r="285" spans="1:17" ht="21" x14ac:dyDescent="0.5">
      <c r="A285" s="33"/>
      <c r="B285" s="39" t="s">
        <v>129</v>
      </c>
      <c r="C285" s="38"/>
      <c r="D285" s="38"/>
      <c r="E285" s="38"/>
      <c r="F285" s="38"/>
      <c r="G285" s="38"/>
      <c r="H285" s="40" t="s">
        <v>123</v>
      </c>
      <c r="I285" s="36"/>
      <c r="J285" s="40"/>
      <c r="K285" s="41"/>
      <c r="L285" s="40"/>
      <c r="M285" s="40"/>
      <c r="N285" s="40"/>
      <c r="O285" s="62"/>
      <c r="P285" s="41" t="s">
        <v>123</v>
      </c>
    </row>
    <row r="286" spans="1:17" ht="20.25" x14ac:dyDescent="0.25">
      <c r="A286" s="33"/>
      <c r="B286" s="39" t="s">
        <v>540</v>
      </c>
      <c r="C286" s="42"/>
      <c r="D286" s="38"/>
      <c r="E286" s="38"/>
      <c r="F286" s="38"/>
      <c r="G286" s="38"/>
      <c r="H286" s="39">
        <v>4</v>
      </c>
      <c r="I286" s="42"/>
      <c r="J286" s="43"/>
      <c r="K286" s="39"/>
      <c r="L286" s="43"/>
      <c r="M286" s="39"/>
      <c r="N286" s="44"/>
      <c r="O286" s="44"/>
      <c r="P286" s="43">
        <f>H286</f>
        <v>4</v>
      </c>
    </row>
    <row r="287" spans="1:17" ht="20.25" x14ac:dyDescent="0.25">
      <c r="A287" s="33"/>
      <c r="B287" s="39"/>
      <c r="C287" s="46"/>
      <c r="D287" s="38"/>
      <c r="E287" s="38"/>
      <c r="F287" s="38"/>
      <c r="G287" s="38"/>
      <c r="H287" s="39"/>
      <c r="I287" s="42"/>
      <c r="J287" s="43"/>
      <c r="K287" s="39"/>
      <c r="L287" s="43"/>
      <c r="M287" s="39"/>
      <c r="N287" s="44"/>
      <c r="O287" s="44"/>
      <c r="P287" s="43"/>
    </row>
    <row r="288" spans="1:17" ht="20.25" x14ac:dyDescent="0.25">
      <c r="A288" s="33" t="s">
        <v>63</v>
      </c>
      <c r="B288" s="251" t="s">
        <v>231</v>
      </c>
      <c r="C288" s="251"/>
      <c r="D288" s="251"/>
      <c r="E288" s="251"/>
      <c r="F288" s="251"/>
      <c r="G288" s="251"/>
      <c r="H288" s="251"/>
      <c r="I288" s="251"/>
      <c r="J288" s="252" t="s">
        <v>121</v>
      </c>
      <c r="K288" s="252"/>
      <c r="L288" s="252"/>
      <c r="M288" s="149"/>
      <c r="N288" s="35">
        <f>SUM(P291:P291)</f>
        <v>3</v>
      </c>
      <c r="O288" s="35"/>
      <c r="P288" s="36" t="s">
        <v>142</v>
      </c>
    </row>
    <row r="289" spans="1:16" ht="20.25" x14ac:dyDescent="0.25">
      <c r="A289" s="33"/>
      <c r="B289" s="148"/>
      <c r="C289" s="38"/>
      <c r="D289" s="38"/>
      <c r="E289" s="38"/>
      <c r="F289" s="38"/>
      <c r="G289" s="38"/>
      <c r="H289" s="36"/>
      <c r="I289" s="36"/>
      <c r="J289" s="149"/>
      <c r="K289" s="149"/>
      <c r="L289" s="149"/>
      <c r="M289" s="149"/>
      <c r="N289" s="35"/>
      <c r="O289" s="35"/>
      <c r="P289" s="36"/>
    </row>
    <row r="290" spans="1:16" ht="21" x14ac:dyDescent="0.5">
      <c r="A290" s="33"/>
      <c r="B290" s="39" t="s">
        <v>129</v>
      </c>
      <c r="C290" s="38"/>
      <c r="D290" s="38"/>
      <c r="E290" s="38"/>
      <c r="F290" s="38"/>
      <c r="G290" s="38"/>
      <c r="H290" s="40" t="s">
        <v>123</v>
      </c>
      <c r="I290" s="36"/>
      <c r="J290" s="40"/>
      <c r="K290" s="41"/>
      <c r="L290" s="40"/>
      <c r="M290" s="40"/>
      <c r="N290" s="40"/>
      <c r="O290" s="142"/>
      <c r="P290" s="41" t="s">
        <v>123</v>
      </c>
    </row>
    <row r="291" spans="1:16" ht="20.25" x14ac:dyDescent="0.25">
      <c r="A291" s="33"/>
      <c r="B291" s="39" t="s">
        <v>524</v>
      </c>
      <c r="C291" s="42"/>
      <c r="D291" s="38"/>
      <c r="E291" s="38"/>
      <c r="F291" s="38"/>
      <c r="G291" s="38"/>
      <c r="H291" s="39">
        <v>3</v>
      </c>
      <c r="I291" s="42"/>
      <c r="J291" s="43"/>
      <c r="K291" s="39"/>
      <c r="L291" s="43"/>
      <c r="M291" s="39"/>
      <c r="N291" s="44"/>
      <c r="O291" s="44"/>
      <c r="P291" s="43">
        <f>H291</f>
        <v>3</v>
      </c>
    </row>
    <row r="292" spans="1:16" ht="20.25" x14ac:dyDescent="0.25">
      <c r="A292" s="33" t="s">
        <v>63</v>
      </c>
      <c r="B292" s="251" t="s">
        <v>548</v>
      </c>
      <c r="C292" s="251"/>
      <c r="D292" s="251"/>
      <c r="E292" s="251"/>
      <c r="F292" s="251"/>
      <c r="G292" s="251"/>
      <c r="H292" s="251"/>
      <c r="I292" s="251"/>
      <c r="J292" s="252" t="s">
        <v>121</v>
      </c>
      <c r="K292" s="252"/>
      <c r="L292" s="252"/>
      <c r="M292" s="146"/>
      <c r="N292" s="35">
        <f>SUM(P295:P295)</f>
        <v>1</v>
      </c>
      <c r="O292" s="35"/>
      <c r="P292" s="36" t="s">
        <v>142</v>
      </c>
    </row>
    <row r="293" spans="1:16" ht="20.25" x14ac:dyDescent="0.25">
      <c r="A293" s="33"/>
      <c r="B293" s="145"/>
      <c r="C293" s="38"/>
      <c r="D293" s="38"/>
      <c r="E293" s="38"/>
      <c r="F293" s="38"/>
      <c r="G293" s="38"/>
      <c r="H293" s="36"/>
      <c r="I293" s="36"/>
      <c r="J293" s="146"/>
      <c r="K293" s="146"/>
      <c r="L293" s="146"/>
      <c r="M293" s="146"/>
      <c r="N293" s="35"/>
      <c r="O293" s="35"/>
      <c r="P293" s="36"/>
    </row>
    <row r="294" spans="1:16" ht="21" x14ac:dyDescent="0.5">
      <c r="A294" s="33"/>
      <c r="B294" s="39" t="s">
        <v>129</v>
      </c>
      <c r="C294" s="38"/>
      <c r="D294" s="38"/>
      <c r="E294" s="38"/>
      <c r="F294" s="38"/>
      <c r="G294" s="38"/>
      <c r="H294" s="40" t="s">
        <v>123</v>
      </c>
      <c r="I294" s="36"/>
      <c r="J294" s="40"/>
      <c r="K294" s="41"/>
      <c r="L294" s="40"/>
      <c r="M294" s="40"/>
      <c r="N294" s="40"/>
      <c r="O294" s="142"/>
      <c r="P294" s="41" t="s">
        <v>123</v>
      </c>
    </row>
    <row r="295" spans="1:16" ht="20.25" x14ac:dyDescent="0.25">
      <c r="A295" s="33"/>
      <c r="B295" s="39" t="s">
        <v>542</v>
      </c>
      <c r="C295" s="42"/>
      <c r="D295" s="38"/>
      <c r="E295" s="38"/>
      <c r="F295" s="38"/>
      <c r="G295" s="38"/>
      <c r="H295" s="39">
        <v>1</v>
      </c>
      <c r="I295" s="42"/>
      <c r="J295" s="43"/>
      <c r="K295" s="39"/>
      <c r="L295" s="43"/>
      <c r="M295" s="39"/>
      <c r="N295" s="44"/>
      <c r="O295" s="44"/>
      <c r="P295" s="43">
        <f>H295</f>
        <v>1</v>
      </c>
    </row>
    <row r="296" spans="1:16" ht="20.25" hidden="1" x14ac:dyDescent="0.25">
      <c r="A296" s="33" t="s">
        <v>65</v>
      </c>
      <c r="B296" s="251" t="s">
        <v>230</v>
      </c>
      <c r="C296" s="251"/>
      <c r="D296" s="251"/>
      <c r="E296" s="251"/>
      <c r="F296" s="251"/>
      <c r="G296" s="251"/>
      <c r="H296" s="251"/>
      <c r="I296" s="251"/>
      <c r="J296" s="252" t="s">
        <v>121</v>
      </c>
      <c r="K296" s="252"/>
      <c r="L296" s="252"/>
      <c r="M296" s="146"/>
      <c r="N296" s="35">
        <f>SUM(P299:P299)</f>
        <v>3</v>
      </c>
      <c r="O296" s="35"/>
      <c r="P296" s="36" t="s">
        <v>142</v>
      </c>
    </row>
    <row r="297" spans="1:16" ht="20.25" hidden="1" x14ac:dyDescent="0.25">
      <c r="A297" s="33"/>
      <c r="B297" s="145"/>
      <c r="C297" s="38"/>
      <c r="D297" s="38"/>
      <c r="E297" s="38"/>
      <c r="F297" s="38"/>
      <c r="G297" s="38"/>
      <c r="H297" s="36"/>
      <c r="I297" s="36"/>
      <c r="J297" s="146"/>
      <c r="K297" s="146"/>
      <c r="L297" s="146"/>
      <c r="M297" s="146"/>
      <c r="N297" s="35"/>
      <c r="O297" s="35"/>
      <c r="P297" s="36"/>
    </row>
    <row r="298" spans="1:16" ht="21" hidden="1" x14ac:dyDescent="0.5">
      <c r="A298" s="33"/>
      <c r="B298" s="39" t="s">
        <v>129</v>
      </c>
      <c r="C298" s="38"/>
      <c r="D298" s="38"/>
      <c r="E298" s="38"/>
      <c r="F298" s="38"/>
      <c r="G298" s="38"/>
      <c r="H298" s="40" t="s">
        <v>123</v>
      </c>
      <c r="I298" s="36"/>
      <c r="J298" s="40"/>
      <c r="K298" s="41"/>
      <c r="L298" s="40"/>
      <c r="M298" s="40"/>
      <c r="N298" s="40"/>
      <c r="O298" s="142"/>
      <c r="P298" s="41" t="s">
        <v>123</v>
      </c>
    </row>
    <row r="299" spans="1:16" ht="20.25" hidden="1" x14ac:dyDescent="0.25">
      <c r="A299" s="33"/>
      <c r="B299" s="39" t="s">
        <v>524</v>
      </c>
      <c r="C299" s="42"/>
      <c r="D299" s="38"/>
      <c r="E299" s="38"/>
      <c r="F299" s="38"/>
      <c r="G299" s="38"/>
      <c r="H299" s="39">
        <v>3</v>
      </c>
      <c r="I299" s="42"/>
      <c r="J299" s="43"/>
      <c r="K299" s="39"/>
      <c r="L299" s="43"/>
      <c r="M299" s="39"/>
      <c r="N299" s="44"/>
      <c r="O299" s="44"/>
      <c r="P299" s="43">
        <f>H299</f>
        <v>3</v>
      </c>
    </row>
    <row r="300" spans="1:16" ht="20.25" hidden="1" x14ac:dyDescent="0.25">
      <c r="A300" s="33"/>
      <c r="B300" s="39"/>
      <c r="C300" s="42"/>
      <c r="D300" s="38"/>
      <c r="E300" s="38"/>
      <c r="F300" s="38"/>
      <c r="G300" s="38"/>
      <c r="H300" s="39"/>
      <c r="I300" s="42"/>
      <c r="J300" s="43"/>
      <c r="K300" s="39"/>
      <c r="L300" s="43"/>
      <c r="M300" s="39"/>
      <c r="N300" s="44"/>
      <c r="O300" s="44"/>
      <c r="P300" s="43"/>
    </row>
    <row r="301" spans="1:16" ht="20.25" x14ac:dyDescent="0.25">
      <c r="A301" s="33" t="s">
        <v>197</v>
      </c>
      <c r="B301" s="251" t="s">
        <v>531</v>
      </c>
      <c r="C301" s="251"/>
      <c r="D301" s="251"/>
      <c r="E301" s="251"/>
      <c r="F301" s="251"/>
      <c r="G301" s="251"/>
      <c r="H301" s="251"/>
      <c r="I301" s="251"/>
      <c r="J301" s="252" t="s">
        <v>121</v>
      </c>
      <c r="K301" s="252"/>
      <c r="L301" s="252"/>
      <c r="M301" s="146"/>
      <c r="N301" s="35">
        <f>SUM(P304)</f>
        <v>2.52</v>
      </c>
      <c r="O301" s="35"/>
      <c r="P301" s="36" t="s">
        <v>37</v>
      </c>
    </row>
    <row r="302" spans="1:16" ht="20.25" x14ac:dyDescent="0.25">
      <c r="A302" s="33"/>
      <c r="B302" s="145"/>
      <c r="C302" s="38"/>
      <c r="D302" s="38"/>
      <c r="E302" s="38"/>
      <c r="F302" s="38"/>
      <c r="G302" s="38"/>
      <c r="H302" s="36"/>
      <c r="I302" s="36"/>
      <c r="J302" s="146"/>
      <c r="K302" s="146"/>
      <c r="L302" s="146"/>
      <c r="M302" s="146"/>
      <c r="N302" s="35"/>
      <c r="O302" s="35"/>
      <c r="P302" s="36"/>
    </row>
    <row r="303" spans="1:16" ht="21" x14ac:dyDescent="0.5">
      <c r="A303" s="33"/>
      <c r="B303" s="39" t="s">
        <v>129</v>
      </c>
      <c r="C303" s="38"/>
      <c r="D303" s="38"/>
      <c r="E303" s="38"/>
      <c r="F303" s="38"/>
      <c r="G303" s="38"/>
      <c r="H303" s="40" t="s">
        <v>123</v>
      </c>
      <c r="I303" s="41"/>
      <c r="J303" s="142"/>
      <c r="K303" s="41"/>
      <c r="L303" s="40" t="s">
        <v>124</v>
      </c>
      <c r="M303" s="40"/>
      <c r="N303" s="40" t="s">
        <v>131</v>
      </c>
      <c r="O303" s="35"/>
      <c r="P303" s="41" t="s">
        <v>185</v>
      </c>
    </row>
    <row r="304" spans="1:16" ht="20.25" x14ac:dyDescent="0.25">
      <c r="A304" s="33"/>
      <c r="B304" s="39" t="s">
        <v>159</v>
      </c>
      <c r="C304" s="42" t="s">
        <v>12</v>
      </c>
      <c r="D304" s="38"/>
      <c r="E304" s="38"/>
      <c r="F304" s="38"/>
      <c r="G304" s="38"/>
      <c r="H304" s="39">
        <v>1</v>
      </c>
      <c r="I304" s="42"/>
      <c r="J304" s="43"/>
      <c r="K304" s="39"/>
      <c r="L304" s="43">
        <v>2.1</v>
      </c>
      <c r="M304" s="39" t="s">
        <v>128</v>
      </c>
      <c r="N304" s="44">
        <v>1.2</v>
      </c>
      <c r="O304" s="44" t="s">
        <v>133</v>
      </c>
      <c r="P304" s="43">
        <f>H304*L304*N304</f>
        <v>2.52</v>
      </c>
    </row>
    <row r="305" spans="1:16" ht="21" x14ac:dyDescent="0.25">
      <c r="A305" s="33"/>
      <c r="B305" s="151"/>
      <c r="C305" s="42"/>
      <c r="D305" s="38"/>
      <c r="E305" s="38"/>
      <c r="F305" s="38"/>
      <c r="G305" s="38"/>
      <c r="H305" s="39"/>
      <c r="I305" s="39"/>
      <c r="J305" s="151"/>
      <c r="K305" s="39"/>
      <c r="L305" s="151"/>
      <c r="M305" s="39"/>
      <c r="N305" s="143"/>
      <c r="O305" s="44"/>
      <c r="P305" s="43"/>
    </row>
    <row r="306" spans="1:16" ht="20.25" x14ac:dyDescent="0.25">
      <c r="A306" s="33" t="s">
        <v>235</v>
      </c>
      <c r="B306" s="251" t="s">
        <v>59</v>
      </c>
      <c r="C306" s="251"/>
      <c r="D306" s="251"/>
      <c r="E306" s="251"/>
      <c r="F306" s="251"/>
      <c r="G306" s="251"/>
      <c r="H306" s="251"/>
      <c r="I306" s="251"/>
      <c r="J306" s="252" t="s">
        <v>121</v>
      </c>
      <c r="K306" s="252"/>
      <c r="L306" s="252"/>
      <c r="M306" s="34"/>
      <c r="N306" s="35">
        <f>SUM(P309:P310)</f>
        <v>46.650000000000006</v>
      </c>
      <c r="O306" s="35"/>
      <c r="P306" s="36" t="s">
        <v>37</v>
      </c>
    </row>
    <row r="307" spans="1:16" ht="20.25" x14ac:dyDescent="0.25">
      <c r="A307" s="33"/>
      <c r="B307" s="37"/>
      <c r="C307" s="38"/>
      <c r="D307" s="38"/>
      <c r="E307" s="38"/>
      <c r="F307" s="38"/>
      <c r="G307" s="38"/>
      <c r="H307" s="36"/>
      <c r="I307" s="36"/>
      <c r="J307" s="34"/>
      <c r="K307" s="34"/>
      <c r="L307" s="34"/>
      <c r="M307" s="34"/>
      <c r="N307" s="35"/>
      <c r="O307" s="35"/>
      <c r="P307" s="36"/>
    </row>
    <row r="308" spans="1:16" ht="21" x14ac:dyDescent="0.5">
      <c r="A308" s="33"/>
      <c r="B308" s="46" t="s">
        <v>129</v>
      </c>
      <c r="C308" s="38"/>
      <c r="D308" s="38"/>
      <c r="E308" s="38"/>
      <c r="F308" s="38"/>
      <c r="G308" s="38"/>
      <c r="H308" s="40" t="s">
        <v>123</v>
      </c>
      <c r="I308" s="41"/>
      <c r="J308" s="62"/>
      <c r="K308" s="41"/>
      <c r="L308" s="40" t="s">
        <v>124</v>
      </c>
      <c r="M308" s="40"/>
      <c r="N308" s="40" t="s">
        <v>131</v>
      </c>
      <c r="O308" s="35"/>
      <c r="P308" s="41" t="s">
        <v>185</v>
      </c>
    </row>
    <row r="309" spans="1:16" ht="20.25" x14ac:dyDescent="0.25">
      <c r="A309" s="33"/>
      <c r="B309" s="39" t="s">
        <v>448</v>
      </c>
      <c r="C309" s="42" t="s">
        <v>140</v>
      </c>
      <c r="D309" s="38"/>
      <c r="E309" s="38"/>
      <c r="F309" s="38"/>
      <c r="G309" s="38"/>
      <c r="H309" s="39">
        <v>25</v>
      </c>
      <c r="I309" s="42"/>
      <c r="J309" s="39"/>
      <c r="K309" s="39"/>
      <c r="L309" s="39">
        <v>1.1000000000000001</v>
      </c>
      <c r="M309" s="39" t="s">
        <v>128</v>
      </c>
      <c r="N309" s="44">
        <v>1.5</v>
      </c>
      <c r="O309" s="44" t="s">
        <v>133</v>
      </c>
      <c r="P309" s="43">
        <f>H309*L309*N309</f>
        <v>41.250000000000007</v>
      </c>
    </row>
    <row r="310" spans="1:16" ht="20.25" x14ac:dyDescent="0.25">
      <c r="A310" s="33"/>
      <c r="B310" s="39" t="s">
        <v>450</v>
      </c>
      <c r="C310" s="42" t="s">
        <v>140</v>
      </c>
      <c r="D310" s="38"/>
      <c r="E310" s="38"/>
      <c r="F310" s="38"/>
      <c r="G310" s="38"/>
      <c r="H310" s="39">
        <v>6</v>
      </c>
      <c r="I310" s="42"/>
      <c r="J310" s="39"/>
      <c r="K310" s="39"/>
      <c r="L310" s="39">
        <v>0.6</v>
      </c>
      <c r="M310" s="39"/>
      <c r="N310" s="44">
        <v>1.5</v>
      </c>
      <c r="O310" s="44"/>
      <c r="P310" s="43">
        <f t="shared" ref="P310" si="19">H310*L310*N310</f>
        <v>5.3999999999999995</v>
      </c>
    </row>
    <row r="311" spans="1:16" ht="20.25" x14ac:dyDescent="0.25">
      <c r="A311" s="33"/>
      <c r="B311" s="39"/>
      <c r="C311" s="42"/>
      <c r="D311" s="38"/>
      <c r="E311" s="38"/>
      <c r="F311" s="38"/>
      <c r="G311" s="38"/>
      <c r="H311" s="39"/>
      <c r="I311" s="42"/>
      <c r="J311" s="39"/>
      <c r="K311" s="39"/>
      <c r="L311" s="39"/>
      <c r="M311" s="39"/>
      <c r="N311" s="44"/>
      <c r="O311" s="44"/>
      <c r="P311" s="43"/>
    </row>
    <row r="312" spans="1:16" ht="20.25" x14ac:dyDescent="0.25">
      <c r="A312" s="33" t="s">
        <v>235</v>
      </c>
      <c r="B312" s="251" t="s">
        <v>452</v>
      </c>
      <c r="C312" s="251"/>
      <c r="D312" s="251"/>
      <c r="E312" s="251"/>
      <c r="F312" s="251"/>
      <c r="G312" s="251"/>
      <c r="H312" s="251"/>
      <c r="I312" s="251"/>
      <c r="J312" s="252" t="s">
        <v>121</v>
      </c>
      <c r="K312" s="252"/>
      <c r="L312" s="252"/>
      <c r="M312" s="135"/>
      <c r="N312" s="35">
        <f>SUM(P315:P317)</f>
        <v>2.9200000000000008</v>
      </c>
      <c r="O312" s="35"/>
      <c r="P312" s="36" t="s">
        <v>37</v>
      </c>
    </row>
    <row r="313" spans="1:16" ht="20.25" x14ac:dyDescent="0.25">
      <c r="A313" s="33"/>
      <c r="B313" s="134"/>
      <c r="C313" s="38"/>
      <c r="D313" s="38"/>
      <c r="E313" s="38"/>
      <c r="F313" s="38"/>
      <c r="G313" s="38"/>
      <c r="H313" s="36"/>
      <c r="I313" s="36"/>
      <c r="J313" s="135"/>
      <c r="K313" s="135"/>
      <c r="L313" s="135"/>
      <c r="M313" s="135"/>
      <c r="N313" s="35"/>
      <c r="O313" s="35"/>
      <c r="P313" s="36"/>
    </row>
    <row r="314" spans="1:16" ht="21" x14ac:dyDescent="0.5">
      <c r="A314" s="33"/>
      <c r="B314" s="46" t="s">
        <v>129</v>
      </c>
      <c r="C314" s="38"/>
      <c r="D314" s="38"/>
      <c r="E314" s="38"/>
      <c r="F314" s="38"/>
      <c r="G314" s="38"/>
      <c r="H314" s="40" t="s">
        <v>123</v>
      </c>
      <c r="I314" s="41"/>
      <c r="J314" s="62"/>
      <c r="K314" s="41"/>
      <c r="L314" s="40" t="s">
        <v>124</v>
      </c>
      <c r="M314" s="40"/>
      <c r="N314" s="40" t="s">
        <v>131</v>
      </c>
      <c r="O314" s="35"/>
      <c r="P314" s="41" t="s">
        <v>185</v>
      </c>
    </row>
    <row r="315" spans="1:16" ht="20.25" x14ac:dyDescent="0.25">
      <c r="A315" s="33"/>
      <c r="B315" s="39" t="s">
        <v>449</v>
      </c>
      <c r="C315" s="42" t="s">
        <v>140</v>
      </c>
      <c r="D315" s="38"/>
      <c r="E315" s="38"/>
      <c r="F315" s="38"/>
      <c r="G315" s="38"/>
      <c r="H315" s="39">
        <v>3</v>
      </c>
      <c r="I315" s="42"/>
      <c r="J315" s="39"/>
      <c r="K315" s="39"/>
      <c r="L315" s="39">
        <v>0.4</v>
      </c>
      <c r="M315" s="39"/>
      <c r="N315" s="44">
        <v>1.5</v>
      </c>
      <c r="O315" s="44"/>
      <c r="P315" s="43">
        <f>H315*L315*N315</f>
        <v>1.8000000000000003</v>
      </c>
    </row>
    <row r="316" spans="1:16" ht="20.25" x14ac:dyDescent="0.25">
      <c r="A316" s="33"/>
      <c r="B316" s="39" t="s">
        <v>160</v>
      </c>
      <c r="C316" s="42" t="s">
        <v>140</v>
      </c>
      <c r="D316" s="38"/>
      <c r="E316" s="38"/>
      <c r="F316" s="38"/>
      <c r="G316" s="38"/>
      <c r="H316" s="39">
        <v>2</v>
      </c>
      <c r="I316" s="42"/>
      <c r="J316" s="39"/>
      <c r="K316" s="39"/>
      <c r="L316" s="39">
        <v>0.4</v>
      </c>
      <c r="M316" s="39"/>
      <c r="N316" s="44">
        <v>1</v>
      </c>
      <c r="O316" s="44"/>
      <c r="P316" s="43">
        <f t="shared" ref="P316:P317" si="20">H316*L316*N316</f>
        <v>0.8</v>
      </c>
    </row>
    <row r="317" spans="1:16" ht="20.25" x14ac:dyDescent="0.25">
      <c r="A317" s="33"/>
      <c r="B317" s="39" t="s">
        <v>451</v>
      </c>
      <c r="C317" s="42" t="s">
        <v>140</v>
      </c>
      <c r="D317" s="38"/>
      <c r="E317" s="38"/>
      <c r="F317" s="38"/>
      <c r="G317" s="38"/>
      <c r="H317" s="39">
        <v>1</v>
      </c>
      <c r="I317" s="42"/>
      <c r="J317" s="39"/>
      <c r="K317" s="39"/>
      <c r="L317" s="39">
        <v>0.8</v>
      </c>
      <c r="M317" s="39"/>
      <c r="N317" s="44">
        <v>0.4</v>
      </c>
      <c r="O317" s="44"/>
      <c r="P317" s="43">
        <f t="shared" si="20"/>
        <v>0.32000000000000006</v>
      </c>
    </row>
    <row r="318" spans="1:16" ht="21" x14ac:dyDescent="0.5">
      <c r="A318" s="33"/>
      <c r="B318" s="65"/>
      <c r="C318" s="42"/>
      <c r="D318" s="38"/>
      <c r="E318" s="38"/>
      <c r="F318" s="38"/>
      <c r="G318" s="38"/>
      <c r="H318" s="39"/>
      <c r="I318" s="42"/>
      <c r="J318" s="39"/>
      <c r="K318" s="39"/>
      <c r="L318" s="39"/>
      <c r="M318" s="39"/>
      <c r="N318" s="44"/>
      <c r="O318" s="44"/>
      <c r="P318" s="43"/>
    </row>
    <row r="319" spans="1:16" ht="20.25" x14ac:dyDescent="0.25">
      <c r="A319" s="32">
        <v>7</v>
      </c>
      <c r="B319" s="254" t="s">
        <v>61</v>
      </c>
      <c r="C319" s="254"/>
      <c r="D319" s="254"/>
      <c r="E319" s="254"/>
      <c r="F319" s="254"/>
      <c r="G319" s="254"/>
      <c r="H319" s="254"/>
      <c r="I319" s="254"/>
      <c r="J319" s="254"/>
      <c r="K319" s="254"/>
      <c r="L319" s="254"/>
      <c r="M319" s="254"/>
      <c r="N319" s="254"/>
      <c r="O319" s="254"/>
      <c r="P319" s="254"/>
    </row>
    <row r="320" spans="1:16" ht="20.25" x14ac:dyDescent="0.25">
      <c r="A320" s="33" t="s">
        <v>68</v>
      </c>
      <c r="B320" s="251" t="s">
        <v>832</v>
      </c>
      <c r="C320" s="251"/>
      <c r="D320" s="251"/>
      <c r="E320" s="251"/>
      <c r="F320" s="251"/>
      <c r="G320" s="251"/>
      <c r="H320" s="251"/>
      <c r="I320" s="251"/>
      <c r="J320" s="252" t="s">
        <v>121</v>
      </c>
      <c r="K320" s="252"/>
      <c r="L320" s="252"/>
      <c r="M320" s="135"/>
      <c r="N320" s="35">
        <f>SUM(P322:P327)</f>
        <v>497.68810000000008</v>
      </c>
      <c r="O320" s="35"/>
      <c r="P320" s="36" t="s">
        <v>37</v>
      </c>
    </row>
    <row r="321" spans="1:16" ht="20.25" x14ac:dyDescent="0.25">
      <c r="A321" s="33"/>
      <c r="B321" s="46" t="s">
        <v>129</v>
      </c>
      <c r="C321" s="134"/>
      <c r="D321" s="134"/>
      <c r="E321" s="134"/>
      <c r="F321" s="134"/>
      <c r="G321" s="134"/>
      <c r="H321" s="47"/>
      <c r="I321" s="47"/>
      <c r="J321" s="40"/>
      <c r="K321" s="135"/>
      <c r="L321" s="40" t="s">
        <v>125</v>
      </c>
      <c r="M321" s="135"/>
      <c r="N321" s="40" t="s">
        <v>126</v>
      </c>
      <c r="O321" s="35"/>
      <c r="P321" s="41" t="s">
        <v>139</v>
      </c>
    </row>
    <row r="322" spans="1:16" ht="20.25" x14ac:dyDescent="0.25">
      <c r="A322" s="33"/>
      <c r="B322" s="39" t="s">
        <v>453</v>
      </c>
      <c r="C322" s="42" t="s">
        <v>140</v>
      </c>
      <c r="D322" s="38"/>
      <c r="E322" s="38"/>
      <c r="F322" s="38"/>
      <c r="G322" s="38"/>
      <c r="H322" s="39"/>
      <c r="I322" s="42"/>
      <c r="J322" s="39"/>
      <c r="K322" s="39"/>
      <c r="L322" s="39">
        <v>21.01</v>
      </c>
      <c r="M322" s="39" t="s">
        <v>128</v>
      </c>
      <c r="N322" s="44">
        <v>8.5500000000000007</v>
      </c>
      <c r="O322" s="44"/>
      <c r="P322" s="43">
        <f>L322*N322</f>
        <v>179.63550000000004</v>
      </c>
    </row>
    <row r="323" spans="1:16" ht="20.25" x14ac:dyDescent="0.25">
      <c r="A323" s="33"/>
      <c r="B323" s="39" t="s">
        <v>454</v>
      </c>
      <c r="C323" s="42" t="s">
        <v>140</v>
      </c>
      <c r="D323" s="38"/>
      <c r="E323" s="38"/>
      <c r="F323" s="38"/>
      <c r="G323" s="38"/>
      <c r="H323" s="39"/>
      <c r="I323" s="42"/>
      <c r="J323" s="39"/>
      <c r="K323" s="39"/>
      <c r="L323" s="39"/>
      <c r="M323" s="39"/>
      <c r="N323" s="44"/>
      <c r="O323" s="44"/>
      <c r="P323" s="43">
        <v>44.93</v>
      </c>
    </row>
    <row r="324" spans="1:16" ht="20.25" x14ac:dyDescent="0.25">
      <c r="A324" s="33"/>
      <c r="B324" s="39" t="s">
        <v>455</v>
      </c>
      <c r="C324" s="42" t="s">
        <v>140</v>
      </c>
      <c r="D324" s="38"/>
      <c r="E324" s="38"/>
      <c r="F324" s="38"/>
      <c r="G324" s="38"/>
      <c r="H324" s="39"/>
      <c r="I324" s="42"/>
      <c r="J324" s="39"/>
      <c r="K324" s="39"/>
      <c r="L324" s="39"/>
      <c r="M324" s="39"/>
      <c r="N324" s="44"/>
      <c r="O324" s="44"/>
      <c r="P324" s="43">
        <v>13.92</v>
      </c>
    </row>
    <row r="325" spans="1:16" ht="21" x14ac:dyDescent="0.5">
      <c r="A325" s="33"/>
      <c r="B325" s="39" t="s">
        <v>456</v>
      </c>
      <c r="C325" s="42" t="s">
        <v>140</v>
      </c>
      <c r="D325" s="38"/>
      <c r="E325" s="38"/>
      <c r="F325" s="38"/>
      <c r="G325" s="38"/>
      <c r="H325" s="42"/>
      <c r="I325" s="42"/>
      <c r="J325" s="63"/>
      <c r="K325" s="39"/>
      <c r="L325" s="63"/>
      <c r="M325" s="39"/>
      <c r="N325" s="64"/>
      <c r="O325" s="44"/>
      <c r="P325" s="43">
        <v>39.83</v>
      </c>
    </row>
    <row r="326" spans="1:16" ht="21" x14ac:dyDescent="0.25">
      <c r="A326" s="33"/>
      <c r="B326" s="39" t="s">
        <v>457</v>
      </c>
      <c r="C326" s="42" t="s">
        <v>140</v>
      </c>
      <c r="D326" s="38"/>
      <c r="E326" s="38"/>
      <c r="F326" s="38"/>
      <c r="G326" s="38"/>
      <c r="H326" s="42"/>
      <c r="I326" s="42"/>
      <c r="J326" s="63"/>
      <c r="K326" s="39"/>
      <c r="L326" s="39">
        <v>24.05</v>
      </c>
      <c r="M326" s="39"/>
      <c r="N326" s="44">
        <v>8.1</v>
      </c>
      <c r="O326" s="44"/>
      <c r="P326" s="43">
        <f>L326*N326</f>
        <v>194.80500000000001</v>
      </c>
    </row>
    <row r="327" spans="1:16" ht="21" x14ac:dyDescent="0.25">
      <c r="A327" s="33"/>
      <c r="B327" s="39" t="s">
        <v>459</v>
      </c>
      <c r="C327" s="42" t="s">
        <v>140</v>
      </c>
      <c r="D327" s="38"/>
      <c r="E327" s="38"/>
      <c r="F327" s="38"/>
      <c r="G327" s="38"/>
      <c r="H327" s="42"/>
      <c r="I327" s="42"/>
      <c r="J327" s="63"/>
      <c r="K327" s="39"/>
      <c r="L327" s="39">
        <v>3.47</v>
      </c>
      <c r="M327" s="39"/>
      <c r="N327" s="44">
        <v>7.08</v>
      </c>
      <c r="O327" s="44"/>
      <c r="P327" s="43">
        <f>L327*N327</f>
        <v>24.567600000000002</v>
      </c>
    </row>
    <row r="328" spans="1:16" ht="21" x14ac:dyDescent="0.5">
      <c r="A328" s="33"/>
      <c r="C328" s="42"/>
      <c r="D328" s="38"/>
      <c r="E328" s="38"/>
      <c r="F328" s="38"/>
      <c r="G328" s="38"/>
      <c r="H328" s="42"/>
      <c r="I328" s="42"/>
      <c r="J328" s="63"/>
      <c r="K328" s="39"/>
      <c r="L328" s="63"/>
      <c r="M328" s="39"/>
      <c r="N328" s="64"/>
      <c r="O328" s="44"/>
      <c r="P328" s="43"/>
    </row>
    <row r="329" spans="1:16" ht="20.25" x14ac:dyDescent="0.25">
      <c r="A329" s="33" t="s">
        <v>199</v>
      </c>
      <c r="B329" s="251" t="s">
        <v>549</v>
      </c>
      <c r="C329" s="251"/>
      <c r="D329" s="251"/>
      <c r="E329" s="251"/>
      <c r="F329" s="251"/>
      <c r="G329" s="251"/>
      <c r="H329" s="251"/>
      <c r="I329" s="251"/>
      <c r="J329" s="252" t="s">
        <v>121</v>
      </c>
      <c r="K329" s="252"/>
      <c r="L329" s="252"/>
      <c r="M329" s="34"/>
      <c r="N329" s="35">
        <f>SUM(P331:P331)</f>
        <v>76.385999999999981</v>
      </c>
      <c r="O329" s="35"/>
      <c r="P329" s="36" t="s">
        <v>37</v>
      </c>
    </row>
    <row r="330" spans="1:16" ht="20.25" x14ac:dyDescent="0.25">
      <c r="A330" s="33"/>
      <c r="B330" s="46" t="s">
        <v>129</v>
      </c>
      <c r="C330" s="37"/>
      <c r="D330" s="37"/>
      <c r="E330" s="37"/>
      <c r="F330" s="37"/>
      <c r="G330" s="37"/>
      <c r="H330" s="47"/>
      <c r="I330" s="47"/>
      <c r="J330" s="40" t="s">
        <v>137</v>
      </c>
      <c r="K330" s="34"/>
      <c r="L330" s="40" t="s">
        <v>125</v>
      </c>
      <c r="M330" s="34"/>
      <c r="N330" s="40" t="s">
        <v>126</v>
      </c>
      <c r="O330" s="35"/>
      <c r="P330" s="41" t="s">
        <v>139</v>
      </c>
    </row>
    <row r="331" spans="1:16" ht="20.25" x14ac:dyDescent="0.25">
      <c r="A331" s="33"/>
      <c r="B331" s="39" t="s">
        <v>458</v>
      </c>
      <c r="C331" s="42" t="s">
        <v>140</v>
      </c>
      <c r="D331" s="38"/>
      <c r="E331" s="38"/>
      <c r="F331" s="38"/>
      <c r="G331" s="38"/>
      <c r="H331" s="39"/>
      <c r="I331" s="42"/>
      <c r="J331" s="39">
        <v>1</v>
      </c>
      <c r="K331" s="39"/>
      <c r="L331" s="39">
        <v>8.7799999999999994</v>
      </c>
      <c r="M331" s="39" t="s">
        <v>128</v>
      </c>
      <c r="N331" s="44">
        <v>8.6999999999999993</v>
      </c>
      <c r="O331" s="44"/>
      <c r="P331" s="43">
        <f>L331*N331</f>
        <v>76.385999999999981</v>
      </c>
    </row>
    <row r="332" spans="1:16" ht="20.25" x14ac:dyDescent="0.25">
      <c r="A332" s="33"/>
      <c r="B332" s="39"/>
      <c r="C332" s="42"/>
      <c r="D332" s="38"/>
      <c r="E332" s="38"/>
      <c r="F332" s="38"/>
      <c r="G332" s="38"/>
      <c r="H332" s="39"/>
      <c r="I332" s="42"/>
      <c r="J332" s="39"/>
      <c r="K332" s="39"/>
      <c r="L332" s="39"/>
      <c r="M332" s="39"/>
      <c r="N332" s="44"/>
      <c r="O332" s="44"/>
      <c r="P332" s="43"/>
    </row>
    <row r="333" spans="1:16" ht="20.25" x14ac:dyDescent="0.25">
      <c r="A333" s="33" t="s">
        <v>199</v>
      </c>
      <c r="B333" s="251" t="s">
        <v>64</v>
      </c>
      <c r="C333" s="251"/>
      <c r="D333" s="251"/>
      <c r="E333" s="251"/>
      <c r="F333" s="251"/>
      <c r="G333" s="251"/>
      <c r="H333" s="251"/>
      <c r="I333" s="251"/>
      <c r="J333" s="252" t="s">
        <v>121</v>
      </c>
      <c r="K333" s="252"/>
      <c r="L333" s="252"/>
      <c r="M333" s="138"/>
      <c r="N333" s="35">
        <f>SUM(P335:P337)</f>
        <v>62.1</v>
      </c>
      <c r="O333" s="35"/>
      <c r="P333" s="36" t="s">
        <v>39</v>
      </c>
    </row>
    <row r="334" spans="1:16" ht="20.25" x14ac:dyDescent="0.25">
      <c r="A334" s="33"/>
      <c r="B334" s="46" t="s">
        <v>129</v>
      </c>
      <c r="C334" s="137"/>
      <c r="D334" s="137"/>
      <c r="E334" s="137"/>
      <c r="F334" s="137"/>
      <c r="G334" s="137"/>
      <c r="H334" s="47"/>
      <c r="I334" s="47"/>
      <c r="J334" s="40" t="s">
        <v>137</v>
      </c>
      <c r="K334" s="138"/>
      <c r="L334" s="40" t="s">
        <v>125</v>
      </c>
      <c r="M334" s="138"/>
      <c r="N334" s="40"/>
      <c r="O334" s="35"/>
      <c r="P334" s="41" t="s">
        <v>161</v>
      </c>
    </row>
    <row r="335" spans="1:16" ht="20.25" x14ac:dyDescent="0.25">
      <c r="A335" s="33"/>
      <c r="B335" s="39" t="s">
        <v>162</v>
      </c>
      <c r="C335" s="42" t="s">
        <v>39</v>
      </c>
      <c r="D335" s="38"/>
      <c r="E335" s="38"/>
      <c r="F335" s="38"/>
      <c r="G335" s="38"/>
      <c r="H335" s="39"/>
      <c r="I335" s="42"/>
      <c r="J335" s="39">
        <v>1</v>
      </c>
      <c r="K335" s="39"/>
      <c r="L335" s="39">
        <v>21</v>
      </c>
      <c r="M335" s="39"/>
      <c r="N335" s="44"/>
      <c r="O335" s="44"/>
      <c r="P335" s="43">
        <f>J335*L335</f>
        <v>21</v>
      </c>
    </row>
    <row r="336" spans="1:16" ht="20.25" x14ac:dyDescent="0.25">
      <c r="A336" s="33"/>
      <c r="B336" s="39" t="s">
        <v>163</v>
      </c>
      <c r="C336" s="42" t="s">
        <v>39</v>
      </c>
      <c r="D336" s="38"/>
      <c r="E336" s="38"/>
      <c r="F336" s="38"/>
      <c r="G336" s="38"/>
      <c r="H336" s="39"/>
      <c r="I336" s="42"/>
      <c r="J336" s="39">
        <v>1</v>
      </c>
      <c r="K336" s="39"/>
      <c r="L336" s="39">
        <v>34.950000000000003</v>
      </c>
      <c r="M336" s="39"/>
      <c r="N336" s="44"/>
      <c r="O336" s="44"/>
      <c r="P336" s="43">
        <f t="shared" ref="P336:P337" si="21">J336*L336</f>
        <v>34.950000000000003</v>
      </c>
    </row>
    <row r="337" spans="1:19" ht="21" x14ac:dyDescent="0.5">
      <c r="A337" s="33"/>
      <c r="B337" s="39" t="s">
        <v>552</v>
      </c>
      <c r="C337" s="42" t="s">
        <v>39</v>
      </c>
      <c r="D337" s="38"/>
      <c r="E337" s="38"/>
      <c r="F337" s="38"/>
      <c r="G337" s="38"/>
      <c r="H337" s="42"/>
      <c r="I337" s="42"/>
      <c r="J337" s="143">
        <v>1</v>
      </c>
      <c r="K337" s="39"/>
      <c r="L337" s="39">
        <v>6.15</v>
      </c>
      <c r="M337" s="39"/>
      <c r="N337" s="144"/>
      <c r="O337" s="44"/>
      <c r="P337" s="43">
        <f t="shared" si="21"/>
        <v>6.15</v>
      </c>
    </row>
    <row r="338" spans="1:19" ht="21" x14ac:dyDescent="0.5">
      <c r="A338" s="33"/>
      <c r="B338" s="39"/>
      <c r="C338" s="42"/>
      <c r="D338" s="38"/>
      <c r="E338" s="38"/>
      <c r="F338" s="38"/>
      <c r="G338" s="38"/>
      <c r="H338" s="42"/>
      <c r="I338" s="42"/>
      <c r="J338" s="143"/>
      <c r="K338" s="39"/>
      <c r="L338" s="143"/>
      <c r="M338" s="39"/>
      <c r="N338" s="144"/>
      <c r="O338" s="44"/>
      <c r="P338" s="43"/>
    </row>
    <row r="339" spans="1:19" ht="20.25" x14ac:dyDescent="0.25">
      <c r="A339" s="33" t="s">
        <v>200</v>
      </c>
      <c r="B339" s="251" t="s">
        <v>241</v>
      </c>
      <c r="C339" s="251"/>
      <c r="D339" s="251"/>
      <c r="E339" s="251"/>
      <c r="F339" s="251"/>
      <c r="G339" s="251"/>
      <c r="H339" s="251"/>
      <c r="I339" s="251"/>
      <c r="J339" s="252" t="s">
        <v>121</v>
      </c>
      <c r="K339" s="252"/>
      <c r="L339" s="252"/>
      <c r="M339" s="138"/>
      <c r="N339" s="35">
        <f>SUM(P341:P343)</f>
        <v>17</v>
      </c>
      <c r="O339" s="35"/>
      <c r="P339" s="36" t="s">
        <v>39</v>
      </c>
    </row>
    <row r="340" spans="1:19" ht="20.25" x14ac:dyDescent="0.25">
      <c r="A340" s="33"/>
      <c r="B340" s="46" t="s">
        <v>129</v>
      </c>
      <c r="C340" s="137"/>
      <c r="D340" s="137"/>
      <c r="E340" s="137"/>
      <c r="F340" s="137"/>
      <c r="G340" s="137"/>
      <c r="H340" s="47"/>
      <c r="I340" s="47"/>
      <c r="J340" s="40" t="s">
        <v>137</v>
      </c>
      <c r="K340" s="138"/>
      <c r="L340" s="40" t="s">
        <v>125</v>
      </c>
      <c r="M340" s="138"/>
      <c r="N340" s="40"/>
      <c r="O340" s="35"/>
      <c r="P340" s="41" t="s">
        <v>161</v>
      </c>
    </row>
    <row r="341" spans="1:19" ht="63" customHeight="1" x14ac:dyDescent="0.25">
      <c r="A341" s="33"/>
      <c r="B341" s="39" t="s">
        <v>164</v>
      </c>
      <c r="C341" s="42" t="s">
        <v>39</v>
      </c>
      <c r="D341" s="38"/>
      <c r="E341" s="38"/>
      <c r="F341" s="38"/>
      <c r="G341" s="38"/>
      <c r="H341" s="39"/>
      <c r="I341" s="42"/>
      <c r="J341" s="39">
        <v>2</v>
      </c>
      <c r="K341" s="39"/>
      <c r="L341" s="39">
        <v>4</v>
      </c>
      <c r="M341" s="39"/>
      <c r="N341" s="44"/>
      <c r="O341" s="44"/>
      <c r="P341" s="43">
        <f>J341*L341</f>
        <v>8</v>
      </c>
    </row>
    <row r="342" spans="1:19" ht="20.25" x14ac:dyDescent="0.25">
      <c r="A342" s="33"/>
      <c r="B342" s="39" t="s">
        <v>165</v>
      </c>
      <c r="C342" s="42" t="s">
        <v>39</v>
      </c>
      <c r="D342" s="38"/>
      <c r="E342" s="38"/>
      <c r="F342" s="38"/>
      <c r="G342" s="38"/>
      <c r="H342" s="39"/>
      <c r="I342" s="42"/>
      <c r="J342" s="39">
        <v>2</v>
      </c>
      <c r="K342" s="39"/>
      <c r="L342" s="39">
        <v>3</v>
      </c>
      <c r="M342" s="39"/>
      <c r="N342" s="44"/>
      <c r="O342" s="44"/>
      <c r="P342" s="43">
        <f t="shared" ref="P342:P343" si="22">J342*L342</f>
        <v>6</v>
      </c>
      <c r="S342" s="10"/>
    </row>
    <row r="343" spans="1:19" ht="20.25" x14ac:dyDescent="0.25">
      <c r="A343" s="33"/>
      <c r="B343" s="39" t="s">
        <v>553</v>
      </c>
      <c r="C343" s="42" t="s">
        <v>39</v>
      </c>
      <c r="D343" s="38"/>
      <c r="E343" s="38"/>
      <c r="F343" s="38"/>
      <c r="G343" s="38"/>
      <c r="H343" s="36"/>
      <c r="I343" s="36"/>
      <c r="J343" s="39">
        <v>1</v>
      </c>
      <c r="K343" s="39"/>
      <c r="L343" s="39">
        <v>3</v>
      </c>
      <c r="M343" s="34"/>
      <c r="N343" s="35"/>
      <c r="O343" s="35"/>
      <c r="P343" s="43">
        <f t="shared" si="22"/>
        <v>3</v>
      </c>
    </row>
    <row r="344" spans="1:19" ht="20.25" x14ac:dyDescent="0.25">
      <c r="A344" s="33"/>
      <c r="B344" s="148"/>
      <c r="C344" s="38"/>
      <c r="D344" s="38"/>
      <c r="E344" s="38"/>
      <c r="F344" s="38"/>
      <c r="G344" s="38"/>
      <c r="H344" s="36"/>
      <c r="I344" s="36"/>
      <c r="J344" s="149"/>
      <c r="K344" s="149"/>
      <c r="L344" s="149"/>
      <c r="M344" s="149"/>
      <c r="N344" s="35"/>
      <c r="O344" s="35"/>
      <c r="P344" s="36"/>
    </row>
    <row r="345" spans="1:19" ht="20.25" x14ac:dyDescent="0.25">
      <c r="A345" s="32">
        <v>8</v>
      </c>
      <c r="B345" s="254" t="s">
        <v>67</v>
      </c>
      <c r="C345" s="254"/>
      <c r="D345" s="254"/>
      <c r="E345" s="254"/>
      <c r="F345" s="254"/>
      <c r="G345" s="254"/>
      <c r="H345" s="254"/>
      <c r="I345" s="254"/>
      <c r="J345" s="254"/>
      <c r="K345" s="254"/>
      <c r="L345" s="254"/>
      <c r="M345" s="254"/>
      <c r="N345" s="254"/>
      <c r="O345" s="254"/>
      <c r="P345" s="254"/>
    </row>
    <row r="346" spans="1:19" ht="20.25" x14ac:dyDescent="0.25">
      <c r="A346" s="33" t="s">
        <v>166</v>
      </c>
      <c r="B346" s="251" t="s">
        <v>463</v>
      </c>
      <c r="C346" s="251"/>
      <c r="D346" s="251"/>
      <c r="E346" s="251"/>
      <c r="F346" s="251"/>
      <c r="G346" s="251"/>
      <c r="H346" s="251"/>
      <c r="I346" s="251"/>
      <c r="J346" s="252" t="s">
        <v>121</v>
      </c>
      <c r="K346" s="252"/>
      <c r="L346" s="252"/>
      <c r="M346" s="34"/>
      <c r="N346" s="35">
        <f>SUM(P348:P354)</f>
        <v>98.670000000000016</v>
      </c>
      <c r="O346" s="35"/>
      <c r="P346" s="36" t="s">
        <v>37</v>
      </c>
    </row>
    <row r="347" spans="1:19" ht="20.25" x14ac:dyDescent="0.25">
      <c r="A347" s="33"/>
      <c r="B347" s="37"/>
      <c r="C347" s="37"/>
      <c r="D347" s="37"/>
      <c r="E347" s="37"/>
      <c r="F347" s="37"/>
      <c r="G347" s="37"/>
      <c r="H347" s="47"/>
      <c r="I347" s="47"/>
      <c r="J347" s="40"/>
      <c r="K347" s="34"/>
      <c r="L347" s="40"/>
      <c r="M347" s="34"/>
      <c r="N347" s="40"/>
      <c r="O347" s="35"/>
      <c r="P347" s="41" t="s">
        <v>185</v>
      </c>
    </row>
    <row r="348" spans="1:19" ht="20.25" x14ac:dyDescent="0.25">
      <c r="A348" s="33"/>
      <c r="B348" s="39" t="s">
        <v>422</v>
      </c>
      <c r="C348" s="42" t="s">
        <v>140</v>
      </c>
      <c r="D348" s="38"/>
      <c r="E348" s="38"/>
      <c r="F348" s="38"/>
      <c r="G348" s="38"/>
      <c r="H348" s="39"/>
      <c r="I348" s="42"/>
      <c r="J348" s="39"/>
      <c r="K348" s="39"/>
      <c r="L348" s="39"/>
      <c r="M348" s="39"/>
      <c r="N348" s="44"/>
      <c r="O348" s="44"/>
      <c r="P348" s="43">
        <v>58.33</v>
      </c>
    </row>
    <row r="349" spans="1:19" ht="20.25" x14ac:dyDescent="0.25">
      <c r="A349" s="48"/>
      <c r="B349" s="39" t="s">
        <v>423</v>
      </c>
      <c r="C349" s="42" t="s">
        <v>140</v>
      </c>
      <c r="D349" s="38"/>
      <c r="E349" s="38"/>
      <c r="F349" s="38"/>
      <c r="G349" s="38"/>
      <c r="H349" s="39"/>
      <c r="I349" s="42"/>
      <c r="J349" s="39"/>
      <c r="K349" s="39"/>
      <c r="L349" s="39"/>
      <c r="M349" s="39"/>
      <c r="N349" s="44"/>
      <c r="O349" s="44"/>
      <c r="P349" s="43">
        <v>10.5</v>
      </c>
    </row>
    <row r="350" spans="1:19" ht="20.25" x14ac:dyDescent="0.25">
      <c r="A350" s="48"/>
      <c r="B350" s="39" t="s">
        <v>460</v>
      </c>
      <c r="C350" s="42" t="s">
        <v>140</v>
      </c>
      <c r="D350" s="38"/>
      <c r="E350" s="38"/>
      <c r="F350" s="38"/>
      <c r="G350" s="38"/>
      <c r="H350" s="39"/>
      <c r="I350" s="42"/>
      <c r="J350" s="39"/>
      <c r="K350" s="39"/>
      <c r="L350" s="39"/>
      <c r="M350" s="39"/>
      <c r="N350" s="44"/>
      <c r="O350" s="44"/>
      <c r="P350" s="43">
        <v>10.37</v>
      </c>
    </row>
    <row r="351" spans="1:19" ht="20.25" x14ac:dyDescent="0.25">
      <c r="A351" s="48"/>
      <c r="B351" s="39" t="s">
        <v>155</v>
      </c>
      <c r="C351" s="42" t="s">
        <v>140</v>
      </c>
      <c r="D351" s="38"/>
      <c r="E351" s="38"/>
      <c r="F351" s="38"/>
      <c r="G351" s="38"/>
      <c r="H351" s="39"/>
      <c r="I351" s="42"/>
      <c r="J351" s="39"/>
      <c r="K351" s="39"/>
      <c r="L351" s="39"/>
      <c r="M351" s="39"/>
      <c r="N351" s="44"/>
      <c r="O351" s="44"/>
      <c r="P351" s="43">
        <v>10.87</v>
      </c>
    </row>
    <row r="352" spans="1:19" ht="20.25" x14ac:dyDescent="0.25">
      <c r="A352" s="48"/>
      <c r="B352" s="39" t="s">
        <v>442</v>
      </c>
      <c r="C352" s="42" t="s">
        <v>140</v>
      </c>
      <c r="D352" s="38"/>
      <c r="E352" s="38"/>
      <c r="F352" s="38"/>
      <c r="G352" s="38"/>
      <c r="H352" s="39"/>
      <c r="I352" s="42"/>
      <c r="J352" s="39"/>
      <c r="K352" s="39"/>
      <c r="L352" s="39"/>
      <c r="M352" s="39"/>
      <c r="N352" s="44"/>
      <c r="O352" s="44"/>
      <c r="P352" s="43">
        <v>3.68</v>
      </c>
    </row>
    <row r="353" spans="1:16" ht="20.25" x14ac:dyDescent="0.25">
      <c r="A353" s="48"/>
      <c r="B353" s="39" t="s">
        <v>461</v>
      </c>
      <c r="C353" s="42" t="s">
        <v>140</v>
      </c>
      <c r="D353" s="38"/>
      <c r="E353" s="38"/>
      <c r="F353" s="38"/>
      <c r="G353" s="38"/>
      <c r="H353" s="39"/>
      <c r="I353" s="42"/>
      <c r="J353" s="39"/>
      <c r="K353" s="39"/>
      <c r="L353" s="39"/>
      <c r="M353" s="39"/>
      <c r="N353" s="44"/>
      <c r="O353" s="44"/>
      <c r="P353" s="43">
        <v>1.99</v>
      </c>
    </row>
    <row r="354" spans="1:16" ht="20.25" x14ac:dyDescent="0.25">
      <c r="A354" s="33"/>
      <c r="B354" s="39" t="s">
        <v>462</v>
      </c>
      <c r="C354" s="42" t="s">
        <v>140</v>
      </c>
      <c r="D354" s="38"/>
      <c r="E354" s="38"/>
      <c r="F354" s="38"/>
      <c r="G354" s="38"/>
      <c r="H354" s="39"/>
      <c r="I354" s="42"/>
      <c r="J354" s="39"/>
      <c r="K354" s="39"/>
      <c r="L354" s="39"/>
      <c r="M354" s="39"/>
      <c r="N354" s="44"/>
      <c r="O354" s="44"/>
      <c r="P354" s="43">
        <v>2.93</v>
      </c>
    </row>
    <row r="355" spans="1:16" ht="21" x14ac:dyDescent="0.5">
      <c r="A355" s="33"/>
      <c r="B355" s="45"/>
      <c r="C355" s="42"/>
      <c r="D355" s="38"/>
      <c r="E355" s="38"/>
      <c r="F355" s="38"/>
      <c r="G355" s="38"/>
      <c r="H355" s="42"/>
      <c r="I355" s="42"/>
      <c r="J355" s="63"/>
      <c r="K355" s="39"/>
      <c r="L355" s="62"/>
      <c r="M355" s="39"/>
      <c r="N355" s="64"/>
      <c r="O355" s="44"/>
      <c r="P355" s="43"/>
    </row>
    <row r="356" spans="1:16" ht="20.25" x14ac:dyDescent="0.25">
      <c r="A356" s="32">
        <v>9</v>
      </c>
      <c r="B356" s="254" t="s">
        <v>70</v>
      </c>
      <c r="C356" s="254"/>
      <c r="D356" s="254"/>
      <c r="E356" s="254"/>
      <c r="F356" s="254"/>
      <c r="G356" s="254"/>
      <c r="H356" s="254"/>
      <c r="I356" s="254"/>
      <c r="J356" s="254"/>
      <c r="K356" s="254"/>
      <c r="L356" s="254"/>
      <c r="M356" s="254"/>
      <c r="N356" s="254"/>
      <c r="O356" s="254"/>
      <c r="P356" s="254"/>
    </row>
    <row r="357" spans="1:16" ht="20.25" x14ac:dyDescent="0.25">
      <c r="A357" s="33" t="s">
        <v>74</v>
      </c>
      <c r="B357" s="251" t="s">
        <v>464</v>
      </c>
      <c r="C357" s="251"/>
      <c r="D357" s="251"/>
      <c r="E357" s="251"/>
      <c r="F357" s="251"/>
      <c r="G357" s="251"/>
      <c r="H357" s="251"/>
      <c r="I357" s="251"/>
      <c r="J357" s="252" t="s">
        <v>121</v>
      </c>
      <c r="K357" s="252"/>
      <c r="L357" s="252"/>
      <c r="M357" s="34"/>
      <c r="N357" s="35">
        <f>SUM(P360:P362)</f>
        <v>16.1875</v>
      </c>
      <c r="O357" s="35"/>
      <c r="P357" s="36" t="s">
        <v>37</v>
      </c>
    </row>
    <row r="358" spans="1:16" ht="20.25" x14ac:dyDescent="0.25">
      <c r="A358" s="33"/>
      <c r="B358" s="37"/>
      <c r="C358" s="37"/>
      <c r="D358" s="37"/>
      <c r="E358" s="37"/>
      <c r="F358" s="37"/>
      <c r="G358" s="37"/>
      <c r="H358" s="47"/>
      <c r="I358" s="47"/>
      <c r="J358" s="34"/>
      <c r="K358" s="34"/>
      <c r="L358" s="34"/>
      <c r="M358" s="34"/>
      <c r="N358" s="35"/>
      <c r="O358" s="35"/>
      <c r="P358" s="36"/>
    </row>
    <row r="359" spans="1:16" ht="20.25" x14ac:dyDescent="0.25">
      <c r="A359" s="33"/>
      <c r="B359" s="37"/>
      <c r="C359" s="38"/>
      <c r="D359" s="38"/>
      <c r="E359" s="38"/>
      <c r="F359" s="38"/>
      <c r="G359" s="38"/>
      <c r="H359" s="40"/>
      <c r="I359" s="34"/>
      <c r="J359" s="40" t="s">
        <v>167</v>
      </c>
      <c r="K359" s="34"/>
      <c r="L359" s="40" t="s">
        <v>168</v>
      </c>
      <c r="M359" s="34"/>
      <c r="N359" s="40"/>
      <c r="O359" s="35"/>
      <c r="P359" s="41" t="s">
        <v>185</v>
      </c>
    </row>
    <row r="360" spans="1:16" ht="20.25" x14ac:dyDescent="0.25">
      <c r="A360" s="48"/>
      <c r="B360" s="45" t="s">
        <v>465</v>
      </c>
      <c r="C360" s="42" t="s">
        <v>140</v>
      </c>
      <c r="D360" s="60"/>
      <c r="E360" s="39"/>
      <c r="F360" s="60"/>
      <c r="G360" s="39"/>
      <c r="H360" s="42"/>
      <c r="I360" s="39"/>
      <c r="J360" s="39">
        <v>67</v>
      </c>
      <c r="K360" s="39"/>
      <c r="L360" s="39">
        <f>0.25*0.25</f>
        <v>6.25E-2</v>
      </c>
      <c r="M360" s="39"/>
      <c r="N360" s="44"/>
      <c r="O360" s="44" t="s">
        <v>133</v>
      </c>
      <c r="P360" s="43">
        <f>J360*L360</f>
        <v>4.1875</v>
      </c>
    </row>
    <row r="361" spans="1:16" ht="20.25" x14ac:dyDescent="0.25">
      <c r="A361" s="33"/>
      <c r="B361" s="45" t="s">
        <v>466</v>
      </c>
      <c r="C361" s="42" t="s">
        <v>140</v>
      </c>
      <c r="D361" s="38"/>
      <c r="E361" s="38"/>
      <c r="F361" s="38"/>
      <c r="G361" s="38"/>
      <c r="H361" s="36"/>
      <c r="I361" s="36"/>
      <c r="J361" s="39">
        <v>147</v>
      </c>
      <c r="K361" s="34"/>
      <c r="L361" s="39">
        <f>0.25*0.25</f>
        <v>6.25E-2</v>
      </c>
      <c r="M361" s="34"/>
      <c r="N361" s="35"/>
      <c r="O361" s="35"/>
      <c r="P361" s="43">
        <f>J361*L361</f>
        <v>9.1875</v>
      </c>
    </row>
    <row r="362" spans="1:16" ht="20.25" x14ac:dyDescent="0.25">
      <c r="A362" s="33"/>
      <c r="B362" s="45" t="s">
        <v>467</v>
      </c>
      <c r="C362" s="42" t="s">
        <v>140</v>
      </c>
      <c r="D362" s="38"/>
      <c r="E362" s="38"/>
      <c r="F362" s="38"/>
      <c r="G362" s="38"/>
      <c r="H362" s="36"/>
      <c r="I362" s="36"/>
      <c r="J362" s="39">
        <v>45</v>
      </c>
      <c r="K362" s="135"/>
      <c r="L362" s="39">
        <f>0.25*0.25</f>
        <v>6.25E-2</v>
      </c>
      <c r="M362" s="135"/>
      <c r="N362" s="35"/>
      <c r="O362" s="35"/>
      <c r="P362" s="43">
        <f>J362*L362</f>
        <v>2.8125</v>
      </c>
    </row>
    <row r="363" spans="1:16" ht="20.25" x14ac:dyDescent="0.25">
      <c r="A363" s="33"/>
      <c r="B363" s="251"/>
      <c r="C363" s="251"/>
      <c r="D363" s="251"/>
      <c r="E363" s="251"/>
      <c r="F363" s="251"/>
      <c r="G363" s="251"/>
      <c r="H363" s="251"/>
      <c r="I363" s="251"/>
      <c r="J363" s="252"/>
      <c r="K363" s="252"/>
      <c r="L363" s="252"/>
      <c r="M363" s="34"/>
      <c r="N363" s="35"/>
      <c r="O363" s="35"/>
      <c r="P363" s="36"/>
    </row>
    <row r="364" spans="1:16" ht="20.25" customHeight="1" x14ac:dyDescent="0.25">
      <c r="A364" s="33" t="s">
        <v>76</v>
      </c>
      <c r="B364" s="251" t="s">
        <v>72</v>
      </c>
      <c r="C364" s="251"/>
      <c r="D364" s="251"/>
      <c r="E364" s="251"/>
      <c r="F364" s="251"/>
      <c r="G364" s="251"/>
      <c r="H364" s="251"/>
      <c r="I364" s="251"/>
      <c r="J364" s="252" t="s">
        <v>121</v>
      </c>
      <c r="K364" s="252"/>
      <c r="L364" s="252"/>
      <c r="M364" s="34"/>
      <c r="N364" s="35">
        <f>SUM(P367:P367)</f>
        <v>13.5</v>
      </c>
      <c r="O364" s="35"/>
      <c r="P364" s="36" t="s">
        <v>37</v>
      </c>
    </row>
    <row r="365" spans="1:16" ht="20.25" customHeight="1" x14ac:dyDescent="0.25">
      <c r="A365" s="33"/>
      <c r="B365" s="37"/>
      <c r="C365" s="37"/>
      <c r="D365" s="37"/>
      <c r="E365" s="37"/>
      <c r="F365" s="37"/>
      <c r="G365" s="37"/>
      <c r="H365" s="47"/>
      <c r="I365" s="47"/>
      <c r="J365" s="34"/>
      <c r="K365" s="34"/>
      <c r="L365" s="34"/>
      <c r="M365" s="34"/>
      <c r="N365" s="35"/>
      <c r="O365" s="35"/>
      <c r="P365" s="36"/>
    </row>
    <row r="366" spans="1:16" ht="20.25" x14ac:dyDescent="0.25">
      <c r="A366" s="33"/>
      <c r="B366" s="37"/>
      <c r="C366" s="38"/>
      <c r="D366" s="38"/>
      <c r="E366" s="38"/>
      <c r="F366" s="38"/>
      <c r="G366" s="38"/>
      <c r="H366" s="40"/>
      <c r="I366" s="34"/>
      <c r="J366" s="40" t="s">
        <v>167</v>
      </c>
      <c r="K366" s="34"/>
      <c r="L366" s="40" t="s">
        <v>168</v>
      </c>
      <c r="M366" s="34"/>
      <c r="N366" s="40"/>
      <c r="O366" s="35"/>
      <c r="P366" s="41" t="s">
        <v>185</v>
      </c>
    </row>
    <row r="367" spans="1:16" ht="20.25" x14ac:dyDescent="0.25">
      <c r="A367" s="48"/>
      <c r="B367" s="45" t="s">
        <v>169</v>
      </c>
      <c r="C367" s="42" t="s">
        <v>39</v>
      </c>
      <c r="D367" s="60"/>
      <c r="E367" s="39"/>
      <c r="F367" s="60"/>
      <c r="G367" s="39"/>
      <c r="H367" s="42"/>
      <c r="I367" s="39"/>
      <c r="J367" s="39">
        <f>96+20+20+5+75</f>
        <v>216</v>
      </c>
      <c r="K367" s="39"/>
      <c r="L367" s="39">
        <f>0.25*0.25</f>
        <v>6.25E-2</v>
      </c>
      <c r="M367" s="39"/>
      <c r="N367" s="44"/>
      <c r="O367" s="44" t="s">
        <v>133</v>
      </c>
      <c r="P367" s="43">
        <f>J367*L367</f>
        <v>13.5</v>
      </c>
    </row>
    <row r="368" spans="1:16" ht="20.25" x14ac:dyDescent="0.25">
      <c r="A368" s="33"/>
      <c r="B368" s="251"/>
      <c r="C368" s="251"/>
      <c r="D368" s="251"/>
      <c r="E368" s="251"/>
      <c r="F368" s="251"/>
      <c r="G368" s="251"/>
      <c r="H368" s="251"/>
      <c r="I368" s="251"/>
      <c r="J368" s="252"/>
      <c r="K368" s="252"/>
      <c r="L368" s="252"/>
      <c r="M368" s="34"/>
      <c r="N368" s="35"/>
      <c r="O368" s="35"/>
      <c r="P368" s="36"/>
    </row>
    <row r="369" spans="1:16" ht="20.25" x14ac:dyDescent="0.25">
      <c r="A369" s="33" t="s">
        <v>78</v>
      </c>
      <c r="B369" s="251" t="s">
        <v>237</v>
      </c>
      <c r="C369" s="251"/>
      <c r="D369" s="251"/>
      <c r="E369" s="251"/>
      <c r="F369" s="251"/>
      <c r="G369" s="251"/>
      <c r="H369" s="251"/>
      <c r="I369" s="251"/>
      <c r="J369" s="252" t="s">
        <v>121</v>
      </c>
      <c r="K369" s="252"/>
      <c r="L369" s="252"/>
      <c r="M369" s="34"/>
      <c r="N369" s="35">
        <f>SUM(P372:P372)</f>
        <v>95.62</v>
      </c>
      <c r="O369" s="35"/>
      <c r="P369" s="36" t="s">
        <v>37</v>
      </c>
    </row>
    <row r="370" spans="1:16" ht="20.25" x14ac:dyDescent="0.25">
      <c r="A370" s="33"/>
      <c r="B370" s="37"/>
      <c r="C370" s="37"/>
      <c r="D370" s="37"/>
      <c r="E370" s="37"/>
      <c r="F370" s="37"/>
      <c r="G370" s="37"/>
      <c r="H370" s="47"/>
      <c r="I370" s="47"/>
      <c r="J370" s="34"/>
      <c r="K370" s="34"/>
      <c r="L370" s="34"/>
      <c r="M370" s="34"/>
      <c r="N370" s="35"/>
      <c r="O370" s="35"/>
      <c r="P370" s="36"/>
    </row>
    <row r="371" spans="1:16" ht="20.25" x14ac:dyDescent="0.25">
      <c r="A371" s="33"/>
      <c r="B371" s="37"/>
      <c r="C371" s="38"/>
      <c r="D371" s="38"/>
      <c r="E371" s="38"/>
      <c r="F371" s="38"/>
      <c r="G371" s="38"/>
      <c r="H371" s="40"/>
      <c r="I371" s="34"/>
      <c r="J371" s="40"/>
      <c r="K371" s="34"/>
      <c r="L371" s="40" t="s">
        <v>154</v>
      </c>
      <c r="M371" s="34"/>
      <c r="N371" s="40" t="s">
        <v>239</v>
      </c>
      <c r="O371" s="35"/>
      <c r="P371" s="41" t="s">
        <v>185</v>
      </c>
    </row>
    <row r="372" spans="1:16" ht="20.25" x14ac:dyDescent="0.25">
      <c r="A372" s="48"/>
      <c r="B372" s="45" t="s">
        <v>238</v>
      </c>
      <c r="C372" s="42" t="s">
        <v>39</v>
      </c>
      <c r="D372" s="60"/>
      <c r="E372" s="39"/>
      <c r="F372" s="60"/>
      <c r="G372" s="39"/>
      <c r="H372" s="42"/>
      <c r="I372" s="39"/>
      <c r="J372" s="39"/>
      <c r="K372" s="39"/>
      <c r="L372" s="39">
        <f>31.66+63.96</f>
        <v>95.62</v>
      </c>
      <c r="M372" s="39"/>
      <c r="N372" s="44">
        <v>1</v>
      </c>
      <c r="O372" s="44" t="s">
        <v>133</v>
      </c>
      <c r="P372" s="43">
        <f>L372*N372</f>
        <v>95.62</v>
      </c>
    </row>
    <row r="373" spans="1:16" ht="20.25" x14ac:dyDescent="0.25">
      <c r="A373" s="33"/>
      <c r="B373" s="251"/>
      <c r="C373" s="251"/>
      <c r="D373" s="251"/>
      <c r="E373" s="251"/>
      <c r="F373" s="251"/>
      <c r="G373" s="251"/>
      <c r="H373" s="251"/>
      <c r="I373" s="251"/>
      <c r="J373" s="252"/>
      <c r="K373" s="252"/>
      <c r="L373" s="252"/>
      <c r="M373" s="34"/>
      <c r="N373" s="35"/>
      <c r="O373" s="35"/>
      <c r="P373" s="36"/>
    </row>
    <row r="374" spans="1:16" ht="20.25" x14ac:dyDescent="0.25">
      <c r="A374" s="32">
        <v>10</v>
      </c>
      <c r="B374" s="254" t="s">
        <v>73</v>
      </c>
      <c r="C374" s="254"/>
      <c r="D374" s="254"/>
      <c r="E374" s="254"/>
      <c r="F374" s="254"/>
      <c r="G374" s="254"/>
      <c r="H374" s="254"/>
      <c r="I374" s="254"/>
      <c r="J374" s="254"/>
      <c r="K374" s="254"/>
      <c r="L374" s="254"/>
      <c r="M374" s="254"/>
      <c r="N374" s="254"/>
      <c r="O374" s="254"/>
      <c r="P374" s="254"/>
    </row>
    <row r="375" spans="1:16" ht="20.25" x14ac:dyDescent="0.25">
      <c r="A375" s="33" t="s">
        <v>86</v>
      </c>
      <c r="B375" s="251" t="s">
        <v>75</v>
      </c>
      <c r="C375" s="251"/>
      <c r="D375" s="251"/>
      <c r="E375" s="251"/>
      <c r="F375" s="251"/>
      <c r="G375" s="251"/>
      <c r="H375" s="251"/>
      <c r="I375" s="251"/>
      <c r="J375" s="252" t="s">
        <v>121</v>
      </c>
      <c r="K375" s="252"/>
      <c r="L375" s="252"/>
      <c r="M375" s="34"/>
      <c r="N375" s="35">
        <f>SUM(P378:P378)</f>
        <v>21</v>
      </c>
      <c r="O375" s="35"/>
      <c r="P375" s="36" t="s">
        <v>39</v>
      </c>
    </row>
    <row r="376" spans="1:16" ht="20.25" x14ac:dyDescent="0.25">
      <c r="A376" s="33"/>
      <c r="B376" s="37"/>
      <c r="C376" s="37"/>
      <c r="D376" s="37"/>
      <c r="E376" s="37"/>
      <c r="F376" s="37"/>
      <c r="G376" s="37"/>
      <c r="H376" s="47"/>
      <c r="I376" s="47"/>
      <c r="J376" s="34"/>
      <c r="K376" s="34"/>
      <c r="L376" s="34"/>
      <c r="M376" s="34"/>
      <c r="N376" s="35"/>
      <c r="O376" s="35"/>
      <c r="P376" s="36"/>
    </row>
    <row r="377" spans="1:16" ht="20.25" x14ac:dyDescent="0.25">
      <c r="A377" s="33"/>
      <c r="B377" s="37"/>
      <c r="C377" s="38"/>
      <c r="D377" s="38"/>
      <c r="E377" s="38"/>
      <c r="F377" s="38"/>
      <c r="G377" s="38"/>
      <c r="H377" s="40"/>
      <c r="I377" s="34"/>
      <c r="J377" s="40" t="s">
        <v>167</v>
      </c>
      <c r="K377" s="34"/>
      <c r="L377" s="40" t="s">
        <v>170</v>
      </c>
      <c r="M377" s="34"/>
      <c r="N377" s="40"/>
      <c r="O377" s="35"/>
      <c r="P377" s="41" t="s">
        <v>39</v>
      </c>
    </row>
    <row r="378" spans="1:16" ht="42" customHeight="1" x14ac:dyDescent="0.25">
      <c r="A378" s="48"/>
      <c r="B378" s="45" t="s">
        <v>470</v>
      </c>
      <c r="C378" s="42" t="s">
        <v>39</v>
      </c>
      <c r="D378" s="60"/>
      <c r="E378" s="39"/>
      <c r="F378" s="60"/>
      <c r="G378" s="39"/>
      <c r="H378" s="42"/>
      <c r="I378" s="39"/>
      <c r="J378" s="39">
        <v>1</v>
      </c>
      <c r="K378" s="39"/>
      <c r="L378" s="39">
        <v>21</v>
      </c>
      <c r="M378" s="39"/>
      <c r="N378" s="44"/>
      <c r="O378" s="44" t="s">
        <v>133</v>
      </c>
      <c r="P378" s="43">
        <f>J378*L378</f>
        <v>21</v>
      </c>
    </row>
    <row r="379" spans="1:16" ht="20.25" x14ac:dyDescent="0.25">
      <c r="A379" s="33"/>
      <c r="B379" s="37"/>
      <c r="C379" s="38"/>
      <c r="D379" s="38"/>
      <c r="E379" s="38"/>
      <c r="F379" s="38"/>
      <c r="G379" s="38"/>
      <c r="H379" s="36"/>
      <c r="I379" s="36"/>
      <c r="J379" s="34"/>
      <c r="K379" s="34"/>
      <c r="L379" s="34"/>
      <c r="M379" s="34"/>
      <c r="N379" s="35"/>
      <c r="O379" s="35"/>
      <c r="P379" s="36"/>
    </row>
    <row r="380" spans="1:16" ht="20.25" x14ac:dyDescent="0.25">
      <c r="A380" s="33"/>
      <c r="B380" s="251"/>
      <c r="C380" s="251"/>
      <c r="D380" s="251"/>
      <c r="E380" s="251"/>
      <c r="F380" s="251"/>
      <c r="G380" s="251"/>
      <c r="H380" s="251"/>
      <c r="I380" s="251"/>
      <c r="J380" s="252"/>
      <c r="K380" s="252"/>
      <c r="L380" s="252"/>
      <c r="M380" s="34"/>
      <c r="N380" s="35"/>
      <c r="O380" s="35"/>
      <c r="P380" s="36"/>
    </row>
    <row r="381" spans="1:16" ht="20.25" x14ac:dyDescent="0.25">
      <c r="A381" s="33" t="s">
        <v>87</v>
      </c>
      <c r="B381" s="251" t="s">
        <v>471</v>
      </c>
      <c r="C381" s="251"/>
      <c r="D381" s="251"/>
      <c r="E381" s="251"/>
      <c r="F381" s="251"/>
      <c r="G381" s="251"/>
      <c r="H381" s="251"/>
      <c r="I381" s="251"/>
      <c r="J381" s="252" t="s">
        <v>121</v>
      </c>
      <c r="K381" s="252"/>
      <c r="L381" s="252"/>
      <c r="M381" s="34"/>
      <c r="N381" s="35">
        <f>SUM(P384:P384)</f>
        <v>1</v>
      </c>
      <c r="O381" s="35"/>
      <c r="P381" s="36" t="s">
        <v>142</v>
      </c>
    </row>
    <row r="382" spans="1:16" ht="20.25" x14ac:dyDescent="0.25">
      <c r="A382" s="33"/>
      <c r="B382" s="37"/>
      <c r="C382" s="37"/>
      <c r="D382" s="37"/>
      <c r="E382" s="37"/>
      <c r="F382" s="37"/>
      <c r="G382" s="37"/>
      <c r="H382" s="47"/>
      <c r="I382" s="47"/>
      <c r="J382" s="34"/>
      <c r="K382" s="34"/>
      <c r="L382" s="34"/>
      <c r="M382" s="34"/>
      <c r="N382" s="35"/>
      <c r="O382" s="35"/>
      <c r="P382" s="36"/>
    </row>
    <row r="383" spans="1:16" ht="20.25" x14ac:dyDescent="0.25">
      <c r="A383" s="33"/>
      <c r="B383" s="37"/>
      <c r="C383" s="38"/>
      <c r="D383" s="38"/>
      <c r="E383" s="38"/>
      <c r="F383" s="38"/>
      <c r="G383" s="38"/>
      <c r="H383" s="40"/>
      <c r="I383" s="34"/>
      <c r="J383" s="40" t="s">
        <v>167</v>
      </c>
      <c r="K383" s="34"/>
      <c r="L383" s="40" t="s">
        <v>123</v>
      </c>
      <c r="M383" s="34"/>
      <c r="N383" s="40"/>
      <c r="O383" s="35"/>
      <c r="P383" s="41" t="s">
        <v>123</v>
      </c>
    </row>
    <row r="384" spans="1:16" ht="20.25" x14ac:dyDescent="0.25">
      <c r="A384" s="48"/>
      <c r="B384" s="45" t="s">
        <v>171</v>
      </c>
      <c r="C384" s="42" t="s">
        <v>123</v>
      </c>
      <c r="D384" s="60"/>
      <c r="E384" s="39"/>
      <c r="F384" s="60"/>
      <c r="G384" s="39"/>
      <c r="H384" s="42"/>
      <c r="I384" s="39"/>
      <c r="J384" s="39">
        <v>1</v>
      </c>
      <c r="K384" s="39"/>
      <c r="L384" s="39">
        <v>1</v>
      </c>
      <c r="M384" s="39"/>
      <c r="N384" s="44"/>
      <c r="O384" s="44" t="s">
        <v>133</v>
      </c>
      <c r="P384" s="43">
        <f>J384*L384</f>
        <v>1</v>
      </c>
    </row>
    <row r="385" spans="1:16" ht="20.25" x14ac:dyDescent="0.25">
      <c r="A385" s="33"/>
      <c r="B385" s="251"/>
      <c r="C385" s="251"/>
      <c r="D385" s="251"/>
      <c r="E385" s="251"/>
      <c r="F385" s="251"/>
      <c r="G385" s="251"/>
      <c r="H385" s="251"/>
      <c r="I385" s="251"/>
      <c r="J385" s="252"/>
      <c r="K385" s="252"/>
      <c r="L385" s="252"/>
      <c r="M385" s="34"/>
      <c r="N385" s="35"/>
      <c r="O385" s="35"/>
      <c r="P385" s="36"/>
    </row>
    <row r="386" spans="1:16" ht="20.25" x14ac:dyDescent="0.25">
      <c r="A386" s="33" t="s">
        <v>88</v>
      </c>
      <c r="B386" s="251" t="s">
        <v>79</v>
      </c>
      <c r="C386" s="251"/>
      <c r="D386" s="251"/>
      <c r="E386" s="251"/>
      <c r="F386" s="251"/>
      <c r="G386" s="251"/>
      <c r="H386" s="251"/>
      <c r="I386" s="251"/>
      <c r="J386" s="252" t="s">
        <v>121</v>
      </c>
      <c r="K386" s="252"/>
      <c r="L386" s="252"/>
      <c r="M386" s="34"/>
      <c r="N386" s="35">
        <f>SUM(P389:P390)</f>
        <v>17</v>
      </c>
      <c r="O386" s="35"/>
      <c r="P386" s="36" t="s">
        <v>142</v>
      </c>
    </row>
    <row r="387" spans="1:16" ht="20.25" x14ac:dyDescent="0.25">
      <c r="A387" s="33"/>
      <c r="B387" s="37"/>
      <c r="C387" s="37"/>
      <c r="D387" s="37"/>
      <c r="E387" s="37"/>
      <c r="F387" s="37"/>
      <c r="G387" s="37"/>
      <c r="H387" s="47"/>
      <c r="I387" s="47"/>
      <c r="J387" s="34"/>
      <c r="K387" s="34"/>
      <c r="L387" s="34"/>
      <c r="M387" s="34"/>
      <c r="N387" s="35"/>
      <c r="O387" s="35"/>
      <c r="P387" s="36"/>
    </row>
    <row r="388" spans="1:16" ht="20.25" x14ac:dyDescent="0.25">
      <c r="A388" s="33"/>
      <c r="B388" s="37"/>
      <c r="C388" s="38"/>
      <c r="D388" s="38"/>
      <c r="E388" s="38"/>
      <c r="F388" s="38"/>
      <c r="G388" s="38"/>
      <c r="H388" s="40"/>
      <c r="I388" s="34"/>
      <c r="J388" s="40" t="s">
        <v>167</v>
      </c>
      <c r="K388" s="34"/>
      <c r="L388" s="40" t="s">
        <v>123</v>
      </c>
      <c r="M388" s="34"/>
      <c r="N388" s="40"/>
      <c r="O388" s="35"/>
      <c r="P388" s="41" t="s">
        <v>142</v>
      </c>
    </row>
    <row r="389" spans="1:16" ht="20.25" x14ac:dyDescent="0.25">
      <c r="A389" s="48"/>
      <c r="B389" s="45" t="s">
        <v>172</v>
      </c>
      <c r="C389" s="42" t="s">
        <v>123</v>
      </c>
      <c r="D389" s="60"/>
      <c r="E389" s="39"/>
      <c r="F389" s="60"/>
      <c r="G389" s="39"/>
      <c r="H389" s="42"/>
      <c r="I389" s="39"/>
      <c r="J389" s="39">
        <v>5</v>
      </c>
      <c r="K389" s="39"/>
      <c r="L389" s="39">
        <v>1</v>
      </c>
      <c r="M389" s="39"/>
      <c r="N389" s="44"/>
      <c r="O389" s="44" t="s">
        <v>133</v>
      </c>
      <c r="P389" s="43">
        <f>J389*L389</f>
        <v>5</v>
      </c>
    </row>
    <row r="390" spans="1:16" ht="20.25" x14ac:dyDescent="0.25">
      <c r="A390" s="48"/>
      <c r="B390" s="45" t="s">
        <v>472</v>
      </c>
      <c r="C390" s="42" t="s">
        <v>123</v>
      </c>
      <c r="D390" s="60"/>
      <c r="E390" s="39"/>
      <c r="F390" s="60"/>
      <c r="G390" s="39"/>
      <c r="H390" s="42"/>
      <c r="I390" s="39"/>
      <c r="J390" s="39">
        <v>12</v>
      </c>
      <c r="K390" s="39"/>
      <c r="L390" s="39">
        <v>1</v>
      </c>
      <c r="M390" s="39"/>
      <c r="N390" s="44"/>
      <c r="O390" s="44" t="s">
        <v>133</v>
      </c>
      <c r="P390" s="43">
        <f>J390*L390</f>
        <v>12</v>
      </c>
    </row>
    <row r="391" spans="1:16" ht="20.25" x14ac:dyDescent="0.25">
      <c r="A391" s="33"/>
      <c r="B391" s="37"/>
      <c r="C391" s="37"/>
      <c r="D391" s="37"/>
      <c r="E391" s="37"/>
      <c r="F391" s="37"/>
      <c r="G391" s="37"/>
      <c r="H391" s="47"/>
      <c r="I391" s="47"/>
      <c r="J391" s="34"/>
      <c r="K391" s="34"/>
      <c r="L391" s="34"/>
      <c r="M391" s="34"/>
      <c r="N391" s="35"/>
      <c r="O391" s="35"/>
      <c r="P391" s="36"/>
    </row>
    <row r="392" spans="1:16" ht="20.25" x14ac:dyDescent="0.25">
      <c r="A392" s="33" t="s">
        <v>89</v>
      </c>
      <c r="B392" s="251" t="s">
        <v>82</v>
      </c>
      <c r="C392" s="251"/>
      <c r="D392" s="251"/>
      <c r="E392" s="251"/>
      <c r="F392" s="251"/>
      <c r="G392" s="251"/>
      <c r="H392" s="251"/>
      <c r="I392" s="251"/>
      <c r="J392" s="252" t="s">
        <v>121</v>
      </c>
      <c r="K392" s="252"/>
      <c r="L392" s="252"/>
      <c r="M392" s="34"/>
      <c r="N392" s="35">
        <f>SUM(P395:P396)</f>
        <v>12</v>
      </c>
      <c r="O392" s="35"/>
      <c r="P392" s="36" t="s">
        <v>142</v>
      </c>
    </row>
    <row r="393" spans="1:16" ht="20.25" x14ac:dyDescent="0.25">
      <c r="A393" s="33"/>
      <c r="B393" s="37"/>
      <c r="C393" s="37"/>
      <c r="D393" s="37"/>
      <c r="E393" s="37"/>
      <c r="F393" s="37"/>
      <c r="G393" s="37"/>
      <c r="H393" s="47"/>
      <c r="I393" s="47"/>
      <c r="J393" s="34"/>
      <c r="K393" s="34"/>
      <c r="L393" s="34"/>
      <c r="M393" s="34"/>
      <c r="N393" s="35"/>
      <c r="O393" s="35"/>
      <c r="P393" s="36"/>
    </row>
    <row r="394" spans="1:16" ht="20.25" x14ac:dyDescent="0.25">
      <c r="A394" s="33"/>
      <c r="B394" s="37"/>
      <c r="C394" s="38"/>
      <c r="D394" s="38"/>
      <c r="E394" s="38"/>
      <c r="F394" s="38"/>
      <c r="G394" s="38"/>
      <c r="H394" s="40"/>
      <c r="I394" s="34"/>
      <c r="J394" s="40" t="s">
        <v>167</v>
      </c>
      <c r="K394" s="34"/>
      <c r="L394" s="40" t="s">
        <v>123</v>
      </c>
      <c r="M394" s="34"/>
      <c r="N394" s="40"/>
      <c r="O394" s="35"/>
      <c r="P394" s="41" t="s">
        <v>123</v>
      </c>
    </row>
    <row r="395" spans="1:16" ht="20.25" x14ac:dyDescent="0.25">
      <c r="A395" s="48"/>
      <c r="B395" s="45" t="s">
        <v>173</v>
      </c>
      <c r="C395" s="42" t="s">
        <v>123</v>
      </c>
      <c r="D395" s="60"/>
      <c r="E395" s="39"/>
      <c r="F395" s="60"/>
      <c r="G395" s="39"/>
      <c r="H395" s="42"/>
      <c r="I395" s="39"/>
      <c r="J395" s="39">
        <v>10</v>
      </c>
      <c r="K395" s="39"/>
      <c r="L395" s="39">
        <v>1</v>
      </c>
      <c r="M395" s="39"/>
      <c r="N395" s="44"/>
      <c r="O395" s="44" t="s">
        <v>133</v>
      </c>
      <c r="P395" s="43">
        <f>J395*L395</f>
        <v>10</v>
      </c>
    </row>
    <row r="396" spans="1:16" ht="20.25" x14ac:dyDescent="0.25">
      <c r="A396" s="48"/>
      <c r="B396" s="45" t="s">
        <v>174</v>
      </c>
      <c r="C396" s="42" t="s">
        <v>123</v>
      </c>
      <c r="D396" s="60"/>
      <c r="E396" s="39"/>
      <c r="F396" s="60"/>
      <c r="G396" s="39"/>
      <c r="H396" s="42"/>
      <c r="I396" s="39"/>
      <c r="J396" s="39">
        <v>2</v>
      </c>
      <c r="K396" s="39"/>
      <c r="L396" s="39">
        <v>1</v>
      </c>
      <c r="M396" s="39"/>
      <c r="N396" s="44"/>
      <c r="O396" s="44" t="s">
        <v>133</v>
      </c>
      <c r="P396" s="43">
        <f>J396*L396</f>
        <v>2</v>
      </c>
    </row>
    <row r="397" spans="1:16" ht="20.25" x14ac:dyDescent="0.25">
      <c r="A397" s="48"/>
      <c r="B397" s="45"/>
      <c r="C397" s="42"/>
      <c r="D397" s="60"/>
      <c r="E397" s="39"/>
      <c r="F397" s="60"/>
      <c r="G397" s="39"/>
      <c r="H397" s="42"/>
      <c r="I397" s="39"/>
      <c r="J397" s="39"/>
      <c r="K397" s="39"/>
      <c r="L397" s="39"/>
      <c r="M397" s="39"/>
      <c r="N397" s="44"/>
      <c r="O397" s="44"/>
      <c r="P397" s="43"/>
    </row>
    <row r="398" spans="1:16" ht="20.25" x14ac:dyDescent="0.25">
      <c r="A398" s="33" t="s">
        <v>91</v>
      </c>
      <c r="B398" s="251" t="s">
        <v>84</v>
      </c>
      <c r="C398" s="251"/>
      <c r="D398" s="251"/>
      <c r="E398" s="251"/>
      <c r="F398" s="251"/>
      <c r="G398" s="251"/>
      <c r="H398" s="251"/>
      <c r="I398" s="251"/>
      <c r="J398" s="252" t="s">
        <v>121</v>
      </c>
      <c r="K398" s="252"/>
      <c r="L398" s="252"/>
      <c r="M398" s="34"/>
      <c r="N398" s="35">
        <f>SUM(P401:P401)</f>
        <v>5</v>
      </c>
      <c r="O398" s="35"/>
      <c r="P398" s="36" t="s">
        <v>142</v>
      </c>
    </row>
    <row r="399" spans="1:16" ht="20.25" x14ac:dyDescent="0.25">
      <c r="A399" s="33"/>
      <c r="B399" s="37"/>
      <c r="C399" s="37"/>
      <c r="D399" s="37"/>
      <c r="E399" s="37"/>
      <c r="F399" s="37"/>
      <c r="G399" s="37"/>
      <c r="H399" s="47"/>
      <c r="I399" s="47"/>
      <c r="J399" s="34"/>
      <c r="K399" s="34"/>
      <c r="L399" s="34"/>
      <c r="M399" s="34"/>
      <c r="N399" s="35"/>
      <c r="O399" s="35"/>
      <c r="P399" s="36"/>
    </row>
    <row r="400" spans="1:16" ht="20.25" x14ac:dyDescent="0.25">
      <c r="A400" s="33"/>
      <c r="B400" s="37"/>
      <c r="C400" s="38"/>
      <c r="D400" s="38"/>
      <c r="E400" s="38"/>
      <c r="F400" s="38"/>
      <c r="G400" s="38"/>
      <c r="H400" s="40"/>
      <c r="I400" s="34"/>
      <c r="J400" s="40" t="s">
        <v>167</v>
      </c>
      <c r="K400" s="34"/>
      <c r="L400" s="40" t="s">
        <v>123</v>
      </c>
      <c r="M400" s="34"/>
      <c r="N400" s="40"/>
      <c r="O400" s="35"/>
      <c r="P400" s="41" t="s">
        <v>123</v>
      </c>
    </row>
    <row r="401" spans="1:16" ht="20.25" x14ac:dyDescent="0.25">
      <c r="A401" s="48"/>
      <c r="B401" s="45" t="s">
        <v>172</v>
      </c>
      <c r="C401" s="42" t="s">
        <v>123</v>
      </c>
      <c r="D401" s="60"/>
      <c r="E401" s="39"/>
      <c r="F401" s="60"/>
      <c r="G401" s="39"/>
      <c r="H401" s="42"/>
      <c r="I401" s="39"/>
      <c r="J401" s="39">
        <v>5</v>
      </c>
      <c r="K401" s="39"/>
      <c r="L401" s="39">
        <v>1</v>
      </c>
      <c r="M401" s="39"/>
      <c r="N401" s="44"/>
      <c r="O401" s="44" t="s">
        <v>133</v>
      </c>
      <c r="P401" s="43">
        <f>J401*L401</f>
        <v>5</v>
      </c>
    </row>
    <row r="402" spans="1:16" ht="20.25" x14ac:dyDescent="0.25">
      <c r="A402" s="33"/>
      <c r="B402" s="37"/>
      <c r="C402" s="38"/>
      <c r="D402" s="38"/>
      <c r="E402" s="38"/>
      <c r="F402" s="38"/>
      <c r="G402" s="38"/>
      <c r="H402" s="40"/>
      <c r="I402" s="34"/>
      <c r="J402" s="40"/>
      <c r="K402" s="34"/>
      <c r="L402" s="40"/>
      <c r="M402" s="34"/>
      <c r="N402" s="40"/>
      <c r="O402" s="35"/>
      <c r="P402" s="41"/>
    </row>
    <row r="403" spans="1:16" ht="20.25" x14ac:dyDescent="0.25">
      <c r="A403" s="32">
        <v>11</v>
      </c>
      <c r="B403" s="254" t="s">
        <v>85</v>
      </c>
      <c r="C403" s="254"/>
      <c r="D403" s="254"/>
      <c r="E403" s="254"/>
      <c r="F403" s="254"/>
      <c r="G403" s="254"/>
      <c r="H403" s="254"/>
      <c r="I403" s="254"/>
      <c r="J403" s="254"/>
      <c r="K403" s="254"/>
      <c r="L403" s="254"/>
      <c r="M403" s="254"/>
      <c r="N403" s="254"/>
      <c r="O403" s="254"/>
      <c r="P403" s="254"/>
    </row>
    <row r="404" spans="1:16" ht="20.25" x14ac:dyDescent="0.25">
      <c r="A404" s="33" t="s">
        <v>95</v>
      </c>
      <c r="B404" s="251" t="s">
        <v>818</v>
      </c>
      <c r="C404" s="251"/>
      <c r="D404" s="251"/>
      <c r="E404" s="251"/>
      <c r="F404" s="251"/>
      <c r="G404" s="251"/>
      <c r="H404" s="251"/>
      <c r="I404" s="251"/>
      <c r="J404" s="252" t="s">
        <v>121</v>
      </c>
      <c r="K404" s="252"/>
      <c r="L404" s="252"/>
      <c r="M404" s="34"/>
      <c r="N404" s="35">
        <f>SUM(P407:P407)</f>
        <v>5</v>
      </c>
      <c r="O404" s="35"/>
      <c r="P404" s="36" t="s">
        <v>142</v>
      </c>
    </row>
    <row r="405" spans="1:16" ht="20.25" x14ac:dyDescent="0.25">
      <c r="A405" s="33"/>
      <c r="B405" s="37"/>
      <c r="C405" s="37"/>
      <c r="D405" s="37"/>
      <c r="E405" s="37"/>
      <c r="F405" s="37"/>
      <c r="G405" s="37"/>
      <c r="H405" s="47"/>
      <c r="I405" s="47"/>
      <c r="J405" s="34"/>
      <c r="K405" s="34"/>
      <c r="L405" s="34"/>
      <c r="M405" s="34"/>
      <c r="N405" s="35"/>
      <c r="O405" s="35"/>
      <c r="P405" s="36"/>
    </row>
    <row r="406" spans="1:16" ht="20.25" x14ac:dyDescent="0.25">
      <c r="A406" s="33"/>
      <c r="B406" s="37"/>
      <c r="C406" s="38"/>
      <c r="D406" s="38"/>
      <c r="E406" s="38"/>
      <c r="F406" s="38"/>
      <c r="G406" s="38"/>
      <c r="H406" s="40"/>
      <c r="I406" s="34"/>
      <c r="J406" s="40" t="s">
        <v>167</v>
      </c>
      <c r="K406" s="34"/>
      <c r="L406" s="40"/>
      <c r="M406" s="34"/>
      <c r="N406" s="40"/>
      <c r="O406" s="35"/>
      <c r="P406" s="41" t="s">
        <v>123</v>
      </c>
    </row>
    <row r="407" spans="1:16" ht="20.25" x14ac:dyDescent="0.25">
      <c r="A407" s="48"/>
      <c r="B407" s="45" t="s">
        <v>175</v>
      </c>
      <c r="C407" s="42" t="s">
        <v>123</v>
      </c>
      <c r="D407" s="60"/>
      <c r="E407" s="39"/>
      <c r="F407" s="60"/>
      <c r="G407" s="39"/>
      <c r="H407" s="42"/>
      <c r="I407" s="39"/>
      <c r="J407" s="39">
        <v>5</v>
      </c>
      <c r="K407" s="39"/>
      <c r="L407" s="39"/>
      <c r="M407" s="39"/>
      <c r="N407" s="44"/>
      <c r="O407" s="44" t="s">
        <v>133</v>
      </c>
      <c r="P407" s="43">
        <f>J407</f>
        <v>5</v>
      </c>
    </row>
    <row r="408" spans="1:16" ht="20.25" x14ac:dyDescent="0.25">
      <c r="A408" s="33"/>
      <c r="B408" s="37"/>
      <c r="C408" s="38"/>
      <c r="D408" s="38"/>
      <c r="E408" s="38"/>
      <c r="F408" s="38"/>
      <c r="G408" s="38"/>
      <c r="H408" s="36"/>
      <c r="I408" s="36"/>
      <c r="J408" s="34"/>
      <c r="K408" s="34"/>
      <c r="L408" s="34"/>
      <c r="M408" s="34"/>
      <c r="N408" s="35"/>
      <c r="O408" s="35"/>
      <c r="P408" s="36"/>
    </row>
    <row r="409" spans="1:16" ht="20.25" x14ac:dyDescent="0.25">
      <c r="A409" s="33"/>
      <c r="B409" s="251"/>
      <c r="C409" s="251"/>
      <c r="D409" s="251"/>
      <c r="E409" s="251"/>
      <c r="F409" s="251"/>
      <c r="G409" s="251"/>
      <c r="H409" s="251"/>
      <c r="I409" s="251"/>
      <c r="J409" s="252"/>
      <c r="K409" s="252"/>
      <c r="L409" s="252"/>
      <c r="M409" s="34"/>
      <c r="N409" s="35"/>
      <c r="O409" s="35"/>
      <c r="P409" s="36"/>
    </row>
    <row r="410" spans="1:16" ht="20.25" x14ac:dyDescent="0.25">
      <c r="A410" s="33" t="s">
        <v>96</v>
      </c>
      <c r="B410" s="251" t="s">
        <v>647</v>
      </c>
      <c r="C410" s="251"/>
      <c r="D410" s="251"/>
      <c r="E410" s="251"/>
      <c r="F410" s="251"/>
      <c r="G410" s="251"/>
      <c r="H410" s="251"/>
      <c r="I410" s="251"/>
      <c r="J410" s="252" t="s">
        <v>121</v>
      </c>
      <c r="K410" s="252"/>
      <c r="L410" s="252"/>
      <c r="M410" s="34"/>
      <c r="N410" s="35">
        <f>SUM(P413:P413)</f>
        <v>5</v>
      </c>
      <c r="O410" s="35"/>
      <c r="P410" s="36" t="s">
        <v>142</v>
      </c>
    </row>
    <row r="411" spans="1:16" ht="20.25" x14ac:dyDescent="0.25">
      <c r="A411" s="33"/>
      <c r="B411" s="37"/>
      <c r="C411" s="37"/>
      <c r="D411" s="37"/>
      <c r="E411" s="37"/>
      <c r="F411" s="37"/>
      <c r="G411" s="37"/>
      <c r="H411" s="47"/>
      <c r="I411" s="47"/>
      <c r="J411" s="34"/>
      <c r="K411" s="34"/>
      <c r="L411" s="34"/>
      <c r="M411" s="34"/>
      <c r="N411" s="35"/>
      <c r="O411" s="35"/>
      <c r="P411" s="36"/>
    </row>
    <row r="412" spans="1:16" ht="20.25" x14ac:dyDescent="0.25">
      <c r="A412" s="33"/>
      <c r="B412" s="37"/>
      <c r="C412" s="38"/>
      <c r="D412" s="38"/>
      <c r="E412" s="38"/>
      <c r="F412" s="38"/>
      <c r="G412" s="38"/>
      <c r="H412" s="40"/>
      <c r="I412" s="34"/>
      <c r="J412" s="40" t="s">
        <v>167</v>
      </c>
      <c r="K412" s="34"/>
      <c r="L412" s="40"/>
      <c r="M412" s="34"/>
      <c r="N412" s="40"/>
      <c r="O412" s="35"/>
      <c r="P412" s="41" t="s">
        <v>123</v>
      </c>
    </row>
    <row r="413" spans="1:16" ht="20.25" x14ac:dyDescent="0.25">
      <c r="A413" s="48"/>
      <c r="B413" s="45" t="s">
        <v>176</v>
      </c>
      <c r="C413" s="42" t="s">
        <v>123</v>
      </c>
      <c r="D413" s="60"/>
      <c r="E413" s="39"/>
      <c r="F413" s="60"/>
      <c r="G413" s="39"/>
      <c r="H413" s="42"/>
      <c r="I413" s="39"/>
      <c r="J413" s="39">
        <v>5</v>
      </c>
      <c r="K413" s="39"/>
      <c r="L413" s="39"/>
      <c r="M413" s="39"/>
      <c r="N413" s="44"/>
      <c r="O413" s="44" t="s">
        <v>133</v>
      </c>
      <c r="P413" s="43">
        <f>J413</f>
        <v>5</v>
      </c>
    </row>
    <row r="414" spans="1:16" ht="20.25" x14ac:dyDescent="0.25">
      <c r="A414" s="33"/>
      <c r="B414" s="37"/>
      <c r="C414" s="38"/>
      <c r="D414" s="38"/>
      <c r="E414" s="38"/>
      <c r="F414" s="38"/>
      <c r="G414" s="38"/>
      <c r="H414" s="36"/>
      <c r="I414" s="36"/>
      <c r="J414" s="34"/>
      <c r="K414" s="34"/>
      <c r="L414" s="34"/>
      <c r="M414" s="34"/>
      <c r="N414" s="35"/>
      <c r="O414" s="35"/>
      <c r="P414" s="36"/>
    </row>
    <row r="415" spans="1:16" ht="20.25" x14ac:dyDescent="0.25">
      <c r="A415" s="33"/>
      <c r="B415" s="251"/>
      <c r="C415" s="251"/>
      <c r="D415" s="251"/>
      <c r="E415" s="251"/>
      <c r="F415" s="251"/>
      <c r="G415" s="251"/>
      <c r="H415" s="251"/>
      <c r="I415" s="251"/>
      <c r="J415" s="252"/>
      <c r="K415" s="252"/>
      <c r="L415" s="252"/>
      <c r="M415" s="34"/>
      <c r="N415" s="35"/>
      <c r="O415" s="35"/>
      <c r="P415" s="36"/>
    </row>
    <row r="416" spans="1:16" ht="20.25" x14ac:dyDescent="0.25">
      <c r="A416" s="33" t="s">
        <v>97</v>
      </c>
      <c r="B416" s="251" t="s">
        <v>649</v>
      </c>
      <c r="C416" s="251"/>
      <c r="D416" s="251"/>
      <c r="E416" s="251"/>
      <c r="F416" s="251"/>
      <c r="G416" s="251"/>
      <c r="H416" s="251"/>
      <c r="I416" s="251"/>
      <c r="J416" s="252" t="s">
        <v>121</v>
      </c>
      <c r="K416" s="252"/>
      <c r="L416" s="252"/>
      <c r="M416" s="153"/>
      <c r="N416" s="35">
        <f>SUM(P419:P419)</f>
        <v>5</v>
      </c>
      <c r="O416" s="35"/>
      <c r="P416" s="36" t="s">
        <v>142</v>
      </c>
    </row>
    <row r="417" spans="1:16" ht="20.25" x14ac:dyDescent="0.25">
      <c r="A417" s="33"/>
      <c r="B417" s="152"/>
      <c r="C417" s="152"/>
      <c r="D417" s="152"/>
      <c r="E417" s="152"/>
      <c r="F417" s="152"/>
      <c r="G417" s="152"/>
      <c r="H417" s="47"/>
      <c r="I417" s="47"/>
      <c r="J417" s="153"/>
      <c r="K417" s="153"/>
      <c r="L417" s="153"/>
      <c r="M417" s="153"/>
      <c r="N417" s="35"/>
      <c r="O417" s="35"/>
      <c r="P417" s="36"/>
    </row>
    <row r="418" spans="1:16" ht="20.25" x14ac:dyDescent="0.25">
      <c r="A418" s="33"/>
      <c r="B418" s="152"/>
      <c r="C418" s="38"/>
      <c r="D418" s="38"/>
      <c r="E418" s="38"/>
      <c r="F418" s="38"/>
      <c r="G418" s="38"/>
      <c r="H418" s="40"/>
      <c r="I418" s="153"/>
      <c r="J418" s="40" t="s">
        <v>167</v>
      </c>
      <c r="K418" s="153"/>
      <c r="L418" s="40"/>
      <c r="M418" s="153"/>
      <c r="N418" s="40"/>
      <c r="O418" s="35"/>
      <c r="P418" s="41" t="s">
        <v>123</v>
      </c>
    </row>
    <row r="419" spans="1:16" ht="20.25" x14ac:dyDescent="0.25">
      <c r="A419" s="48"/>
      <c r="B419" s="45" t="s">
        <v>176</v>
      </c>
      <c r="C419" s="42" t="s">
        <v>123</v>
      </c>
      <c r="D419" s="60"/>
      <c r="E419" s="39"/>
      <c r="F419" s="60"/>
      <c r="G419" s="39"/>
      <c r="H419" s="42"/>
      <c r="I419" s="39"/>
      <c r="J419" s="39">
        <v>5</v>
      </c>
      <c r="K419" s="39"/>
      <c r="L419" s="39"/>
      <c r="M419" s="39"/>
      <c r="N419" s="44"/>
      <c r="O419" s="44" t="s">
        <v>133</v>
      </c>
      <c r="P419" s="43">
        <f>J419</f>
        <v>5</v>
      </c>
    </row>
    <row r="420" spans="1:16" ht="20.25" x14ac:dyDescent="0.25">
      <c r="A420" s="33"/>
      <c r="B420" s="152"/>
      <c r="C420" s="38"/>
      <c r="D420" s="38"/>
      <c r="E420" s="38"/>
      <c r="F420" s="38"/>
      <c r="G420" s="38"/>
      <c r="H420" s="36"/>
      <c r="I420" s="36"/>
      <c r="J420" s="153"/>
      <c r="K420" s="153"/>
      <c r="L420" s="153"/>
      <c r="M420" s="153"/>
      <c r="N420" s="35"/>
      <c r="O420" s="35"/>
      <c r="P420" s="36"/>
    </row>
    <row r="421" spans="1:16" ht="20.25" x14ac:dyDescent="0.25">
      <c r="A421" s="33"/>
      <c r="B421" s="251"/>
      <c r="C421" s="251"/>
      <c r="D421" s="251"/>
      <c r="E421" s="251"/>
      <c r="F421" s="251"/>
      <c r="G421" s="251"/>
      <c r="H421" s="251"/>
      <c r="I421" s="251"/>
      <c r="J421" s="252"/>
      <c r="K421" s="252"/>
      <c r="L421" s="252"/>
      <c r="M421" s="153"/>
      <c r="N421" s="35"/>
      <c r="O421" s="35"/>
      <c r="P421" s="36"/>
    </row>
    <row r="422" spans="1:16" ht="20.25" x14ac:dyDescent="0.25">
      <c r="A422" s="33" t="s">
        <v>98</v>
      </c>
      <c r="B422" s="251" t="s">
        <v>473</v>
      </c>
      <c r="C422" s="251"/>
      <c r="D422" s="251"/>
      <c r="E422" s="251"/>
      <c r="F422" s="251"/>
      <c r="G422" s="251"/>
      <c r="H422" s="251"/>
      <c r="I422" s="251"/>
      <c r="J422" s="252" t="s">
        <v>121</v>
      </c>
      <c r="K422" s="252"/>
      <c r="L422" s="252"/>
      <c r="M422" s="138"/>
      <c r="N422" s="35">
        <f>SUM(P425:P425)</f>
        <v>2</v>
      </c>
      <c r="O422" s="35"/>
      <c r="P422" s="36" t="s">
        <v>142</v>
      </c>
    </row>
    <row r="423" spans="1:16" ht="20.25" x14ac:dyDescent="0.25">
      <c r="A423" s="33"/>
      <c r="B423" s="137"/>
      <c r="C423" s="137"/>
      <c r="D423" s="137"/>
      <c r="E423" s="137"/>
      <c r="F423" s="137"/>
      <c r="G423" s="137"/>
      <c r="H423" s="47"/>
      <c r="I423" s="47"/>
      <c r="J423" s="138"/>
      <c r="K423" s="138"/>
      <c r="L423" s="138"/>
      <c r="M423" s="138"/>
      <c r="N423" s="35"/>
      <c r="O423" s="35"/>
      <c r="P423" s="36"/>
    </row>
    <row r="424" spans="1:16" ht="20.25" x14ac:dyDescent="0.25">
      <c r="A424" s="33"/>
      <c r="B424" s="137"/>
      <c r="C424" s="38"/>
      <c r="D424" s="38"/>
      <c r="E424" s="38"/>
      <c r="F424" s="38"/>
      <c r="G424" s="38"/>
      <c r="H424" s="40"/>
      <c r="I424" s="138"/>
      <c r="J424" s="40" t="s">
        <v>167</v>
      </c>
      <c r="K424" s="138"/>
      <c r="L424" s="40"/>
      <c r="M424" s="138"/>
      <c r="N424" s="40"/>
      <c r="O424" s="35"/>
      <c r="P424" s="41" t="s">
        <v>123</v>
      </c>
    </row>
    <row r="425" spans="1:16" ht="20.25" x14ac:dyDescent="0.25">
      <c r="A425" s="48"/>
      <c r="B425" s="45" t="s">
        <v>475</v>
      </c>
      <c r="C425" s="42" t="s">
        <v>123</v>
      </c>
      <c r="D425" s="60"/>
      <c r="E425" s="39"/>
      <c r="F425" s="60"/>
      <c r="G425" s="39"/>
      <c r="H425" s="42"/>
      <c r="I425" s="39"/>
      <c r="J425" s="39">
        <v>2</v>
      </c>
      <c r="K425" s="39"/>
      <c r="L425" s="39"/>
      <c r="M425" s="39"/>
      <c r="N425" s="44"/>
      <c r="O425" s="44" t="s">
        <v>133</v>
      </c>
      <c r="P425" s="43">
        <f>J425</f>
        <v>2</v>
      </c>
    </row>
    <row r="426" spans="1:16" ht="20.25" x14ac:dyDescent="0.25">
      <c r="A426" s="33"/>
      <c r="B426" s="137"/>
      <c r="C426" s="38"/>
      <c r="D426" s="38"/>
      <c r="E426" s="38"/>
      <c r="F426" s="38"/>
      <c r="G426" s="38"/>
      <c r="H426" s="36"/>
      <c r="I426" s="36"/>
      <c r="J426" s="138"/>
      <c r="K426" s="138"/>
      <c r="L426" s="138"/>
      <c r="M426" s="138"/>
      <c r="N426" s="35"/>
      <c r="O426" s="35"/>
      <c r="P426" s="36"/>
    </row>
    <row r="427" spans="1:16" ht="20.25" x14ac:dyDescent="0.25">
      <c r="A427" s="33" t="s">
        <v>100</v>
      </c>
      <c r="B427" s="251" t="s">
        <v>651</v>
      </c>
      <c r="C427" s="251"/>
      <c r="D427" s="251"/>
      <c r="E427" s="251"/>
      <c r="F427" s="251"/>
      <c r="G427" s="251"/>
      <c r="H427" s="251"/>
      <c r="I427" s="251"/>
      <c r="J427" s="252" t="s">
        <v>121</v>
      </c>
      <c r="K427" s="252"/>
      <c r="L427" s="252"/>
      <c r="M427" s="153"/>
      <c r="N427" s="35">
        <f>SUM(P430:P430)</f>
        <v>1</v>
      </c>
      <c r="O427" s="35"/>
      <c r="P427" s="36" t="s">
        <v>142</v>
      </c>
    </row>
    <row r="428" spans="1:16" ht="20.25" x14ac:dyDescent="0.25">
      <c r="A428" s="33"/>
      <c r="B428" s="152"/>
      <c r="C428" s="152"/>
      <c r="D428" s="152"/>
      <c r="E428" s="152"/>
      <c r="F428" s="152"/>
      <c r="G428" s="152"/>
      <c r="H428" s="47"/>
      <c r="I428" s="47"/>
      <c r="J428" s="153"/>
      <c r="K428" s="153"/>
      <c r="L428" s="153"/>
      <c r="M428" s="153"/>
      <c r="N428" s="35"/>
      <c r="O428" s="35"/>
      <c r="P428" s="36"/>
    </row>
    <row r="429" spans="1:16" ht="20.25" x14ac:dyDescent="0.25">
      <c r="A429" s="33"/>
      <c r="B429" s="152"/>
      <c r="C429" s="38"/>
      <c r="D429" s="38"/>
      <c r="E429" s="38"/>
      <c r="F429" s="38"/>
      <c r="G429" s="38"/>
      <c r="H429" s="40"/>
      <c r="I429" s="153"/>
      <c r="J429" s="40" t="s">
        <v>167</v>
      </c>
      <c r="K429" s="153"/>
      <c r="L429" s="40"/>
      <c r="M429" s="153"/>
      <c r="N429" s="40"/>
      <c r="O429" s="35"/>
      <c r="P429" s="41" t="s">
        <v>123</v>
      </c>
    </row>
    <row r="430" spans="1:16" ht="20.25" x14ac:dyDescent="0.25">
      <c r="A430" s="48"/>
      <c r="B430" s="45" t="s">
        <v>425</v>
      </c>
      <c r="C430" s="42" t="s">
        <v>123</v>
      </c>
      <c r="D430" s="60"/>
      <c r="E430" s="39"/>
      <c r="F430" s="60"/>
      <c r="G430" s="39"/>
      <c r="H430" s="42"/>
      <c r="I430" s="39"/>
      <c r="J430" s="39">
        <v>1</v>
      </c>
      <c r="K430" s="39"/>
      <c r="L430" s="39"/>
      <c r="M430" s="39"/>
      <c r="N430" s="44"/>
      <c r="O430" s="44" t="s">
        <v>133</v>
      </c>
      <c r="P430" s="43">
        <f>J430</f>
        <v>1</v>
      </c>
    </row>
    <row r="431" spans="1:16" ht="20.25" x14ac:dyDescent="0.25">
      <c r="A431" s="33"/>
      <c r="B431" s="152"/>
      <c r="C431" s="38"/>
      <c r="D431" s="38"/>
      <c r="E431" s="38"/>
      <c r="F431" s="38"/>
      <c r="G431" s="38"/>
      <c r="H431" s="36"/>
      <c r="I431" s="36"/>
      <c r="J431" s="153"/>
      <c r="K431" s="153"/>
      <c r="L431" s="153"/>
      <c r="M431" s="153"/>
      <c r="N431" s="35"/>
      <c r="O431" s="35"/>
      <c r="P431" s="36"/>
    </row>
    <row r="432" spans="1:16" ht="20.25" x14ac:dyDescent="0.25">
      <c r="A432" s="33"/>
      <c r="B432" s="251"/>
      <c r="C432" s="251"/>
      <c r="D432" s="251"/>
      <c r="E432" s="251"/>
      <c r="F432" s="251"/>
      <c r="G432" s="251"/>
      <c r="H432" s="251"/>
      <c r="I432" s="251"/>
      <c r="J432" s="252"/>
      <c r="K432" s="252"/>
      <c r="L432" s="252"/>
      <c r="M432" s="138"/>
      <c r="N432" s="35"/>
      <c r="O432" s="35"/>
      <c r="P432" s="36"/>
    </row>
    <row r="433" spans="1:16" ht="20.25" x14ac:dyDescent="0.25">
      <c r="A433" s="33" t="s">
        <v>97</v>
      </c>
      <c r="B433" s="251" t="s">
        <v>220</v>
      </c>
      <c r="C433" s="251"/>
      <c r="D433" s="251"/>
      <c r="E433" s="251"/>
      <c r="F433" s="251"/>
      <c r="G433" s="251"/>
      <c r="H433" s="251"/>
      <c r="I433" s="251"/>
      <c r="J433" s="252" t="s">
        <v>121</v>
      </c>
      <c r="K433" s="252"/>
      <c r="L433" s="252"/>
      <c r="M433" s="34"/>
      <c r="N433" s="35">
        <f>SUM(P436:P436)</f>
        <v>9</v>
      </c>
      <c r="O433" s="35"/>
      <c r="P433" s="36" t="s">
        <v>142</v>
      </c>
    </row>
    <row r="434" spans="1:16" ht="20.25" x14ac:dyDescent="0.25">
      <c r="A434" s="33"/>
      <c r="B434" s="37"/>
      <c r="C434" s="37"/>
      <c r="D434" s="37"/>
      <c r="E434" s="37"/>
      <c r="F434" s="37"/>
      <c r="G434" s="37"/>
      <c r="H434" s="47"/>
      <c r="I434" s="47"/>
      <c r="J434" s="34"/>
      <c r="K434" s="34"/>
      <c r="L434" s="34"/>
      <c r="M434" s="34"/>
      <c r="N434" s="35"/>
      <c r="O434" s="35"/>
      <c r="P434" s="36"/>
    </row>
    <row r="435" spans="1:16" ht="20.25" x14ac:dyDescent="0.25">
      <c r="A435" s="33"/>
      <c r="B435" s="37"/>
      <c r="C435" s="38"/>
      <c r="D435" s="38"/>
      <c r="E435" s="38"/>
      <c r="F435" s="38"/>
      <c r="G435" s="38"/>
      <c r="H435" s="40"/>
      <c r="I435" s="34"/>
      <c r="J435" s="40" t="s">
        <v>167</v>
      </c>
      <c r="K435" s="34"/>
      <c r="L435" s="40" t="s">
        <v>123</v>
      </c>
      <c r="M435" s="34"/>
      <c r="N435" s="40"/>
      <c r="O435" s="35"/>
      <c r="P435" s="41" t="s">
        <v>123</v>
      </c>
    </row>
    <row r="436" spans="1:16" ht="20.25" x14ac:dyDescent="0.25">
      <c r="A436" s="48"/>
      <c r="B436" s="45" t="s">
        <v>177</v>
      </c>
      <c r="C436" s="42" t="s">
        <v>123</v>
      </c>
      <c r="D436" s="60"/>
      <c r="E436" s="39"/>
      <c r="F436" s="60"/>
      <c r="G436" s="39"/>
      <c r="H436" s="42"/>
      <c r="I436" s="39"/>
      <c r="J436" s="39">
        <v>3</v>
      </c>
      <c r="K436" s="39"/>
      <c r="L436" s="39">
        <v>3</v>
      </c>
      <c r="M436" s="39"/>
      <c r="N436" s="44"/>
      <c r="O436" s="44" t="s">
        <v>133</v>
      </c>
      <c r="P436" s="43">
        <f>J436*L436</f>
        <v>9</v>
      </c>
    </row>
    <row r="437" spans="1:16" ht="20.25" x14ac:dyDescent="0.25">
      <c r="A437" s="33"/>
      <c r="B437" s="37"/>
      <c r="C437" s="38"/>
      <c r="D437" s="38"/>
      <c r="E437" s="38"/>
      <c r="F437" s="38"/>
      <c r="G437" s="38"/>
      <c r="H437" s="36"/>
      <c r="I437" s="36"/>
      <c r="J437" s="34"/>
      <c r="K437" s="34"/>
      <c r="L437" s="34"/>
      <c r="M437" s="34"/>
      <c r="N437" s="35"/>
      <c r="O437" s="35"/>
      <c r="P437" s="36"/>
    </row>
    <row r="438" spans="1:16" ht="20.25" x14ac:dyDescent="0.25">
      <c r="A438" s="33" t="s">
        <v>98</v>
      </c>
      <c r="B438" s="251" t="s">
        <v>221</v>
      </c>
      <c r="C438" s="251"/>
      <c r="D438" s="251"/>
      <c r="E438" s="251"/>
      <c r="F438" s="251"/>
      <c r="G438" s="251"/>
      <c r="H438" s="251"/>
      <c r="I438" s="251"/>
      <c r="J438" s="252" t="s">
        <v>121</v>
      </c>
      <c r="K438" s="252"/>
      <c r="L438" s="252"/>
      <c r="M438" s="34"/>
      <c r="N438" s="35">
        <f>SUM(P441:P441)</f>
        <v>6</v>
      </c>
      <c r="O438" s="35"/>
      <c r="P438" s="36" t="s">
        <v>142</v>
      </c>
    </row>
    <row r="439" spans="1:16" ht="20.25" x14ac:dyDescent="0.25">
      <c r="A439" s="33"/>
      <c r="B439" s="37"/>
      <c r="C439" s="37"/>
      <c r="D439" s="37"/>
      <c r="E439" s="37"/>
      <c r="F439" s="37"/>
      <c r="G439" s="37"/>
      <c r="H439" s="47"/>
      <c r="I439" s="47"/>
      <c r="J439" s="34"/>
      <c r="K439" s="34"/>
      <c r="L439" s="34"/>
      <c r="M439" s="34"/>
      <c r="N439" s="35"/>
      <c r="O439" s="35"/>
      <c r="P439" s="36"/>
    </row>
    <row r="440" spans="1:16" ht="20.25" x14ac:dyDescent="0.25">
      <c r="A440" s="33"/>
      <c r="B440" s="37"/>
      <c r="C440" s="38"/>
      <c r="D440" s="38"/>
      <c r="E440" s="38"/>
      <c r="F440" s="38"/>
      <c r="G440" s="38"/>
      <c r="H440" s="40"/>
      <c r="I440" s="34"/>
      <c r="J440" s="40" t="s">
        <v>167</v>
      </c>
      <c r="K440" s="34"/>
      <c r="L440" s="40" t="s">
        <v>123</v>
      </c>
      <c r="M440" s="34"/>
      <c r="N440" s="40"/>
      <c r="O440" s="35"/>
      <c r="P440" s="41" t="s">
        <v>123</v>
      </c>
    </row>
    <row r="441" spans="1:16" ht="20.25" x14ac:dyDescent="0.25">
      <c r="A441" s="48"/>
      <c r="B441" s="45" t="s">
        <v>224</v>
      </c>
      <c r="C441" s="42" t="s">
        <v>123</v>
      </c>
      <c r="D441" s="60"/>
      <c r="E441" s="39"/>
      <c r="F441" s="60"/>
      <c r="G441" s="39"/>
      <c r="H441" s="42"/>
      <c r="I441" s="39"/>
      <c r="J441" s="39">
        <v>3</v>
      </c>
      <c r="K441" s="39"/>
      <c r="L441" s="39">
        <v>2</v>
      </c>
      <c r="M441" s="39"/>
      <c r="N441" s="44"/>
      <c r="O441" s="44" t="s">
        <v>133</v>
      </c>
      <c r="P441" s="43">
        <f>J441*L441</f>
        <v>6</v>
      </c>
    </row>
    <row r="442" spans="1:16" ht="20.25" x14ac:dyDescent="0.25">
      <c r="A442" s="33"/>
      <c r="B442" s="37"/>
      <c r="C442" s="38"/>
      <c r="D442" s="38"/>
      <c r="E442" s="38"/>
      <c r="F442" s="38"/>
      <c r="G442" s="38"/>
      <c r="H442" s="36"/>
      <c r="I442" s="36"/>
      <c r="J442" s="34"/>
      <c r="K442" s="34"/>
      <c r="L442" s="34"/>
      <c r="M442" s="34"/>
      <c r="N442" s="35"/>
      <c r="O442" s="35"/>
      <c r="P442" s="36"/>
    </row>
    <row r="443" spans="1:16" ht="20.25" x14ac:dyDescent="0.25">
      <c r="A443" s="33"/>
      <c r="B443" s="251"/>
      <c r="C443" s="251"/>
      <c r="D443" s="251"/>
      <c r="E443" s="251"/>
      <c r="F443" s="251"/>
      <c r="G443" s="251"/>
      <c r="H443" s="251"/>
      <c r="I443" s="251"/>
      <c r="J443" s="252"/>
      <c r="K443" s="252"/>
      <c r="L443" s="252"/>
      <c r="M443" s="34"/>
      <c r="N443" s="35"/>
      <c r="O443" s="35"/>
      <c r="P443" s="36"/>
    </row>
    <row r="444" spans="1:16" ht="20.25" x14ac:dyDescent="0.25">
      <c r="A444" s="33" t="s">
        <v>100</v>
      </c>
      <c r="B444" s="251" t="s">
        <v>90</v>
      </c>
      <c r="C444" s="251"/>
      <c r="D444" s="251"/>
      <c r="E444" s="251"/>
      <c r="F444" s="251"/>
      <c r="G444" s="251"/>
      <c r="H444" s="251"/>
      <c r="I444" s="251"/>
      <c r="J444" s="252" t="s">
        <v>121</v>
      </c>
      <c r="K444" s="252"/>
      <c r="L444" s="252"/>
      <c r="M444" s="34"/>
      <c r="N444" s="35">
        <f>SUM(P447:P447)</f>
        <v>5</v>
      </c>
      <c r="O444" s="35"/>
      <c r="P444" s="36" t="s">
        <v>142</v>
      </c>
    </row>
    <row r="445" spans="1:16" ht="20.25" x14ac:dyDescent="0.25">
      <c r="A445" s="33"/>
      <c r="B445" s="37"/>
      <c r="C445" s="37"/>
      <c r="D445" s="37"/>
      <c r="E445" s="37"/>
      <c r="F445" s="37"/>
      <c r="G445" s="37"/>
      <c r="H445" s="47"/>
      <c r="I445" s="47"/>
      <c r="J445" s="34"/>
      <c r="K445" s="34"/>
      <c r="L445" s="34"/>
      <c r="M445" s="34"/>
      <c r="N445" s="35"/>
      <c r="O445" s="35"/>
      <c r="P445" s="36"/>
    </row>
    <row r="446" spans="1:16" ht="20.25" x14ac:dyDescent="0.25">
      <c r="A446" s="33"/>
      <c r="B446" s="37"/>
      <c r="C446" s="38"/>
      <c r="D446" s="38"/>
      <c r="E446" s="38"/>
      <c r="F446" s="38"/>
      <c r="G446" s="38"/>
      <c r="H446" s="40"/>
      <c r="I446" s="34"/>
      <c r="J446" s="40" t="s">
        <v>167</v>
      </c>
      <c r="K446" s="34"/>
      <c r="L446" s="40"/>
      <c r="M446" s="34"/>
      <c r="N446" s="40"/>
      <c r="O446" s="35"/>
      <c r="P446" s="41" t="s">
        <v>123</v>
      </c>
    </row>
    <row r="447" spans="1:16" ht="20.25" x14ac:dyDescent="0.25">
      <c r="A447" s="48"/>
      <c r="B447" s="45" t="s">
        <v>178</v>
      </c>
      <c r="C447" s="42" t="s">
        <v>123</v>
      </c>
      <c r="D447" s="60"/>
      <c r="E447" s="39"/>
      <c r="F447" s="60"/>
      <c r="G447" s="39"/>
      <c r="H447" s="42"/>
      <c r="I447" s="39"/>
      <c r="J447" s="39">
        <v>5</v>
      </c>
      <c r="K447" s="39"/>
      <c r="L447" s="39"/>
      <c r="M447" s="39"/>
      <c r="N447" s="44"/>
      <c r="O447" s="44" t="s">
        <v>133</v>
      </c>
      <c r="P447" s="43">
        <f>J447</f>
        <v>5</v>
      </c>
    </row>
    <row r="448" spans="1:16" ht="20.25" x14ac:dyDescent="0.25">
      <c r="A448" s="33"/>
      <c r="B448" s="37"/>
      <c r="C448" s="38"/>
      <c r="D448" s="38"/>
      <c r="E448" s="38"/>
      <c r="F448" s="38"/>
      <c r="G448" s="38"/>
      <c r="H448" s="36"/>
      <c r="I448" s="36"/>
      <c r="J448" s="34"/>
      <c r="K448" s="34"/>
      <c r="L448" s="34"/>
      <c r="M448" s="34"/>
      <c r="N448" s="35"/>
      <c r="O448" s="35"/>
      <c r="P448" s="36"/>
    </row>
    <row r="449" spans="1:16" ht="20.25" x14ac:dyDescent="0.25">
      <c r="A449" s="33"/>
      <c r="B449" s="251"/>
      <c r="C449" s="251"/>
      <c r="D449" s="251"/>
      <c r="E449" s="251"/>
      <c r="F449" s="251"/>
      <c r="G449" s="251"/>
      <c r="H449" s="251"/>
      <c r="I449" s="251"/>
      <c r="J449" s="252"/>
      <c r="K449" s="252"/>
      <c r="L449" s="252"/>
      <c r="M449" s="34"/>
      <c r="N449" s="35"/>
      <c r="O449" s="35"/>
      <c r="P449" s="36"/>
    </row>
    <row r="450" spans="1:16" ht="20.25" x14ac:dyDescent="0.25">
      <c r="A450" s="33" t="s">
        <v>101</v>
      </c>
      <c r="B450" s="251" t="s">
        <v>92</v>
      </c>
      <c r="C450" s="251"/>
      <c r="D450" s="251"/>
      <c r="E450" s="251"/>
      <c r="F450" s="251"/>
      <c r="G450" s="251"/>
      <c r="H450" s="251"/>
      <c r="I450" s="251"/>
      <c r="J450" s="252" t="s">
        <v>121</v>
      </c>
      <c r="K450" s="252"/>
      <c r="L450" s="252"/>
      <c r="M450" s="34"/>
      <c r="N450" s="35">
        <f>SUM(P453:P453)</f>
        <v>2.7</v>
      </c>
      <c r="O450" s="35"/>
      <c r="P450" s="36" t="s">
        <v>37</v>
      </c>
    </row>
    <row r="451" spans="1:16" ht="20.25" x14ac:dyDescent="0.25">
      <c r="A451" s="33"/>
      <c r="B451" s="37"/>
      <c r="C451" s="37"/>
      <c r="D451" s="37"/>
      <c r="E451" s="37"/>
      <c r="F451" s="37"/>
      <c r="G451" s="37"/>
      <c r="H451" s="47"/>
      <c r="I451" s="47"/>
      <c r="J451" s="34"/>
      <c r="K451" s="34"/>
      <c r="L451" s="34"/>
      <c r="M451" s="34"/>
      <c r="N451" s="35"/>
      <c r="O451" s="35"/>
      <c r="P451" s="36"/>
    </row>
    <row r="452" spans="1:16" ht="20.25" x14ac:dyDescent="0.25">
      <c r="A452" s="33"/>
      <c r="B452" s="37"/>
      <c r="C452" s="38"/>
      <c r="D452" s="38"/>
      <c r="E452" s="38"/>
      <c r="F452" s="38"/>
      <c r="G452" s="38"/>
      <c r="H452" s="40" t="s">
        <v>137</v>
      </c>
      <c r="I452" s="34"/>
      <c r="J452" s="40" t="s">
        <v>170</v>
      </c>
      <c r="K452" s="34"/>
      <c r="L452" s="40" t="s">
        <v>179</v>
      </c>
      <c r="M452" s="34"/>
      <c r="N452" s="40"/>
      <c r="O452" s="35"/>
      <c r="P452" s="41" t="s">
        <v>185</v>
      </c>
    </row>
    <row r="453" spans="1:16" ht="20.25" x14ac:dyDescent="0.25">
      <c r="A453" s="48"/>
      <c r="B453" s="45" t="s">
        <v>180</v>
      </c>
      <c r="C453" s="42" t="s">
        <v>140</v>
      </c>
      <c r="D453" s="60"/>
      <c r="E453" s="39"/>
      <c r="F453" s="60"/>
      <c r="G453" s="39"/>
      <c r="H453" s="42">
        <v>5</v>
      </c>
      <c r="I453" s="39"/>
      <c r="J453" s="39">
        <v>0.6</v>
      </c>
      <c r="K453" s="39"/>
      <c r="L453" s="39">
        <v>0.9</v>
      </c>
      <c r="M453" s="39"/>
      <c r="N453" s="44"/>
      <c r="O453" s="44" t="s">
        <v>133</v>
      </c>
      <c r="P453" s="43">
        <f>H453*J453*L453</f>
        <v>2.7</v>
      </c>
    </row>
    <row r="454" spans="1:16" ht="20.25" x14ac:dyDescent="0.25">
      <c r="A454" s="33"/>
      <c r="B454" s="37"/>
      <c r="C454" s="38"/>
      <c r="D454" s="38"/>
      <c r="E454" s="38"/>
      <c r="F454" s="38"/>
      <c r="G454" s="38"/>
      <c r="H454" s="36"/>
      <c r="I454" s="36"/>
      <c r="J454" s="34"/>
      <c r="K454" s="34"/>
      <c r="L454" s="34"/>
      <c r="M454" s="34"/>
      <c r="N454" s="35"/>
      <c r="O454" s="35"/>
      <c r="P454" s="36"/>
    </row>
    <row r="455" spans="1:16" ht="20.25" x14ac:dyDescent="0.25">
      <c r="A455" s="33"/>
      <c r="B455" s="251"/>
      <c r="C455" s="251"/>
      <c r="D455" s="251"/>
      <c r="E455" s="251"/>
      <c r="F455" s="251"/>
      <c r="G455" s="251"/>
      <c r="H455" s="251"/>
      <c r="I455" s="251"/>
      <c r="J455" s="252"/>
      <c r="K455" s="252"/>
      <c r="L455" s="252"/>
      <c r="M455" s="34"/>
      <c r="N455" s="35"/>
      <c r="O455" s="35"/>
      <c r="P455" s="36"/>
    </row>
    <row r="456" spans="1:16" ht="20.25" x14ac:dyDescent="0.25">
      <c r="A456" s="33" t="s">
        <v>102</v>
      </c>
      <c r="B456" s="251" t="s">
        <v>93</v>
      </c>
      <c r="C456" s="251"/>
      <c r="D456" s="251"/>
      <c r="E456" s="251"/>
      <c r="F456" s="251"/>
      <c r="G456" s="251"/>
      <c r="H456" s="251"/>
      <c r="I456" s="251"/>
      <c r="J456" s="252" t="s">
        <v>121</v>
      </c>
      <c r="K456" s="252"/>
      <c r="L456" s="252"/>
      <c r="M456" s="34"/>
      <c r="N456" s="35">
        <f>SUM(P459:P459)</f>
        <v>5</v>
      </c>
      <c r="O456" s="35"/>
      <c r="P456" s="36" t="s">
        <v>123</v>
      </c>
    </row>
    <row r="457" spans="1:16" ht="20.25" x14ac:dyDescent="0.25">
      <c r="A457" s="33"/>
      <c r="B457" s="37"/>
      <c r="C457" s="37"/>
      <c r="D457" s="37"/>
      <c r="E457" s="37"/>
      <c r="F457" s="37"/>
      <c r="G457" s="37"/>
      <c r="H457" s="47"/>
      <c r="I457" s="47"/>
      <c r="J457" s="34"/>
      <c r="K457" s="34"/>
      <c r="L457" s="34"/>
      <c r="M457" s="34"/>
      <c r="N457" s="35"/>
      <c r="O457" s="35"/>
      <c r="P457" s="36"/>
    </row>
    <row r="458" spans="1:16" ht="20.25" x14ac:dyDescent="0.25">
      <c r="A458" s="33"/>
      <c r="B458" s="37"/>
      <c r="C458" s="38"/>
      <c r="D458" s="38"/>
      <c r="E458" s="38"/>
      <c r="F458" s="38"/>
      <c r="G458" s="38"/>
      <c r="H458" s="40" t="s">
        <v>137</v>
      </c>
      <c r="I458" s="34"/>
      <c r="J458" s="40"/>
      <c r="K458" s="34"/>
      <c r="L458" s="40"/>
      <c r="M458" s="34"/>
      <c r="N458" s="40"/>
      <c r="O458" s="35"/>
      <c r="P458" s="41" t="s">
        <v>123</v>
      </c>
    </row>
    <row r="459" spans="1:16" ht="20.25" x14ac:dyDescent="0.25">
      <c r="A459" s="48"/>
      <c r="B459" s="45" t="s">
        <v>181</v>
      </c>
      <c r="C459" s="42" t="s">
        <v>123</v>
      </c>
      <c r="D459" s="60"/>
      <c r="E459" s="39"/>
      <c r="F459" s="60"/>
      <c r="G459" s="39"/>
      <c r="H459" s="42">
        <v>5</v>
      </c>
      <c r="I459" s="39"/>
      <c r="J459" s="39"/>
      <c r="K459" s="39"/>
      <c r="L459" s="39"/>
      <c r="M459" s="39"/>
      <c r="N459" s="44"/>
      <c r="O459" s="44" t="s">
        <v>133</v>
      </c>
      <c r="P459" s="43">
        <f>H459</f>
        <v>5</v>
      </c>
    </row>
    <row r="460" spans="1:16" ht="20.25" x14ac:dyDescent="0.25">
      <c r="A460" s="33"/>
      <c r="B460" s="37"/>
      <c r="C460" s="38"/>
      <c r="D460" s="38"/>
      <c r="E460" s="38"/>
      <c r="F460" s="38"/>
      <c r="G460" s="38"/>
      <c r="H460" s="36"/>
      <c r="I460" s="36"/>
      <c r="J460" s="34"/>
      <c r="K460" s="34"/>
      <c r="L460" s="34"/>
      <c r="M460" s="34"/>
      <c r="N460" s="35"/>
      <c r="O460" s="35"/>
      <c r="P460" s="36"/>
    </row>
    <row r="461" spans="1:16" ht="20.25" x14ac:dyDescent="0.25">
      <c r="A461" s="33"/>
      <c r="B461" s="251"/>
      <c r="C461" s="251"/>
      <c r="D461" s="251"/>
      <c r="E461" s="251"/>
      <c r="F461" s="251"/>
      <c r="G461" s="251"/>
      <c r="H461" s="251"/>
      <c r="I461" s="251"/>
      <c r="J461" s="252"/>
      <c r="K461" s="252"/>
      <c r="L461" s="252"/>
      <c r="M461" s="34"/>
      <c r="N461" s="35"/>
      <c r="O461" s="35"/>
      <c r="P461" s="36"/>
    </row>
    <row r="462" spans="1:16" ht="20.25" x14ac:dyDescent="0.25">
      <c r="A462" s="33" t="s">
        <v>105</v>
      </c>
      <c r="B462" s="251" t="s">
        <v>182</v>
      </c>
      <c r="C462" s="251"/>
      <c r="D462" s="251"/>
      <c r="E462" s="251"/>
      <c r="F462" s="251"/>
      <c r="G462" s="251"/>
      <c r="H462" s="251"/>
      <c r="I462" s="251"/>
      <c r="J462" s="252" t="s">
        <v>121</v>
      </c>
      <c r="K462" s="252"/>
      <c r="L462" s="252"/>
      <c r="M462" s="34"/>
      <c r="N462" s="35">
        <f>SUM(P465:P465)</f>
        <v>5</v>
      </c>
      <c r="O462" s="35"/>
      <c r="P462" s="36" t="s">
        <v>123</v>
      </c>
    </row>
    <row r="463" spans="1:16" ht="20.25" x14ac:dyDescent="0.25">
      <c r="A463" s="33"/>
      <c r="B463" s="37"/>
      <c r="C463" s="37"/>
      <c r="D463" s="37"/>
      <c r="E463" s="37"/>
      <c r="F463" s="37"/>
      <c r="G463" s="37"/>
      <c r="H463" s="47"/>
      <c r="I463" s="47"/>
      <c r="J463" s="34"/>
      <c r="K463" s="34"/>
      <c r="L463" s="34"/>
      <c r="M463" s="34"/>
      <c r="N463" s="35"/>
      <c r="O463" s="35"/>
      <c r="P463" s="36"/>
    </row>
    <row r="464" spans="1:16" ht="20.25" x14ac:dyDescent="0.25">
      <c r="A464" s="33"/>
      <c r="B464" s="37"/>
      <c r="C464" s="38"/>
      <c r="D464" s="38"/>
      <c r="E464" s="38"/>
      <c r="F464" s="38"/>
      <c r="G464" s="38"/>
      <c r="H464" s="40" t="s">
        <v>137</v>
      </c>
      <c r="I464" s="34"/>
      <c r="J464" s="40"/>
      <c r="K464" s="34"/>
      <c r="L464" s="40"/>
      <c r="M464" s="34"/>
      <c r="N464" s="40"/>
      <c r="O464" s="35"/>
      <c r="P464" s="41" t="s">
        <v>123</v>
      </c>
    </row>
    <row r="465" spans="1:16" ht="20.25" x14ac:dyDescent="0.25">
      <c r="A465" s="48"/>
      <c r="B465" s="45" t="s">
        <v>183</v>
      </c>
      <c r="C465" s="42" t="s">
        <v>123</v>
      </c>
      <c r="D465" s="60"/>
      <c r="E465" s="39"/>
      <c r="F465" s="60"/>
      <c r="G465" s="39"/>
      <c r="H465" s="42">
        <v>5</v>
      </c>
      <c r="I465" s="39"/>
      <c r="J465" s="39"/>
      <c r="K465" s="39"/>
      <c r="L465" s="39"/>
      <c r="M465" s="39"/>
      <c r="N465" s="44"/>
      <c r="O465" s="44" t="s">
        <v>133</v>
      </c>
      <c r="P465" s="43">
        <f>H465</f>
        <v>5</v>
      </c>
    </row>
    <row r="466" spans="1:16" ht="20.25" x14ac:dyDescent="0.25">
      <c r="A466" s="33"/>
      <c r="B466" s="37"/>
      <c r="C466" s="38"/>
      <c r="D466" s="38"/>
      <c r="E466" s="38"/>
      <c r="F466" s="38"/>
      <c r="G466" s="38"/>
      <c r="H466" s="36"/>
      <c r="I466" s="36"/>
      <c r="J466" s="34"/>
      <c r="K466" s="34"/>
      <c r="L466" s="34"/>
      <c r="M466" s="34"/>
      <c r="N466" s="35"/>
      <c r="O466" s="35"/>
      <c r="P466" s="36"/>
    </row>
    <row r="467" spans="1:16" ht="20.25" x14ac:dyDescent="0.25">
      <c r="A467" s="33"/>
      <c r="B467" s="251" t="s">
        <v>225</v>
      </c>
      <c r="C467" s="251"/>
      <c r="D467" s="251"/>
      <c r="E467" s="251"/>
      <c r="F467" s="251"/>
      <c r="G467" s="251"/>
      <c r="H467" s="251"/>
      <c r="I467" s="251"/>
      <c r="J467" s="252"/>
      <c r="K467" s="252"/>
      <c r="L467" s="252"/>
      <c r="M467" s="34"/>
      <c r="N467" s="35"/>
      <c r="O467" s="35"/>
      <c r="P467" s="36"/>
    </row>
    <row r="468" spans="1:16" ht="20.25" x14ac:dyDescent="0.25">
      <c r="A468" s="33" t="s">
        <v>106</v>
      </c>
      <c r="B468" s="251" t="s">
        <v>226</v>
      </c>
      <c r="C468" s="251"/>
      <c r="D468" s="251"/>
      <c r="E468" s="251"/>
      <c r="F468" s="251"/>
      <c r="G468" s="251"/>
      <c r="H468" s="251"/>
      <c r="I468" s="251"/>
      <c r="J468" s="252" t="s">
        <v>121</v>
      </c>
      <c r="K468" s="252"/>
      <c r="L468" s="252"/>
      <c r="M468" s="34"/>
      <c r="N468" s="35">
        <f>SUM(P471:P471)</f>
        <v>5</v>
      </c>
      <c r="O468" s="35"/>
      <c r="P468" s="36" t="s">
        <v>123</v>
      </c>
    </row>
    <row r="469" spans="1:16" ht="20.25" x14ac:dyDescent="0.25">
      <c r="A469" s="33"/>
      <c r="B469" s="37"/>
      <c r="C469" s="37"/>
      <c r="D469" s="37"/>
      <c r="E469" s="37"/>
      <c r="F469" s="37"/>
      <c r="G469" s="37"/>
      <c r="H469" s="47"/>
      <c r="I469" s="47"/>
      <c r="J469" s="34"/>
      <c r="K469" s="34"/>
      <c r="L469" s="34"/>
      <c r="M469" s="34"/>
      <c r="N469" s="35"/>
      <c r="O469" s="35"/>
      <c r="P469" s="36"/>
    </row>
    <row r="470" spans="1:16" ht="20.25" x14ac:dyDescent="0.25">
      <c r="A470" s="33"/>
      <c r="B470" s="37"/>
      <c r="C470" s="38"/>
      <c r="D470" s="38"/>
      <c r="E470" s="38"/>
      <c r="F470" s="38"/>
      <c r="G470" s="38"/>
      <c r="H470" s="40" t="s">
        <v>137</v>
      </c>
      <c r="I470" s="34"/>
      <c r="J470" s="40"/>
      <c r="K470" s="34"/>
      <c r="L470" s="40"/>
      <c r="M470" s="34"/>
      <c r="N470" s="40"/>
      <c r="O470" s="35"/>
      <c r="P470" s="41" t="s">
        <v>123</v>
      </c>
    </row>
    <row r="471" spans="1:16" ht="20.25" x14ac:dyDescent="0.25">
      <c r="A471" s="48"/>
      <c r="B471" s="45" t="s">
        <v>184</v>
      </c>
      <c r="C471" s="42" t="s">
        <v>123</v>
      </c>
      <c r="D471" s="60"/>
      <c r="E471" s="39"/>
      <c r="F471" s="60"/>
      <c r="G471" s="39"/>
      <c r="H471" s="42">
        <v>5</v>
      </c>
      <c r="I471" s="39"/>
      <c r="J471" s="39"/>
      <c r="K471" s="39"/>
      <c r="L471" s="39"/>
      <c r="M471" s="39"/>
      <c r="N471" s="44"/>
      <c r="O471" s="44" t="s">
        <v>133</v>
      </c>
      <c r="P471" s="43">
        <f>H471</f>
        <v>5</v>
      </c>
    </row>
    <row r="472" spans="1:16" ht="20.25" x14ac:dyDescent="0.25">
      <c r="A472" s="33"/>
      <c r="B472" s="37"/>
      <c r="C472" s="38"/>
      <c r="D472" s="38"/>
      <c r="E472" s="38"/>
      <c r="F472" s="38"/>
      <c r="G472" s="38"/>
      <c r="H472" s="36"/>
      <c r="I472" s="36"/>
      <c r="J472" s="34"/>
      <c r="K472" s="34"/>
      <c r="L472" s="34"/>
      <c r="M472" s="34"/>
      <c r="N472" s="35"/>
      <c r="O472" s="35"/>
      <c r="P472" s="36"/>
    </row>
    <row r="473" spans="1:16" ht="20.25" x14ac:dyDescent="0.25">
      <c r="A473" s="33" t="s">
        <v>106</v>
      </c>
      <c r="B473" s="251" t="s">
        <v>673</v>
      </c>
      <c r="C473" s="251"/>
      <c r="D473" s="251"/>
      <c r="E473" s="251"/>
      <c r="F473" s="251"/>
      <c r="G473" s="251"/>
      <c r="H473" s="251"/>
      <c r="I473" s="251"/>
      <c r="J473" s="252" t="s">
        <v>121</v>
      </c>
      <c r="K473" s="252"/>
      <c r="L473" s="252"/>
      <c r="M473" s="153"/>
      <c r="N473" s="35">
        <f>SUM(P476:P476)</f>
        <v>1.19</v>
      </c>
      <c r="O473" s="35"/>
      <c r="P473" s="36" t="s">
        <v>123</v>
      </c>
    </row>
    <row r="474" spans="1:16" ht="20.25" x14ac:dyDescent="0.25">
      <c r="A474" s="33"/>
      <c r="B474" s="152"/>
      <c r="C474" s="152"/>
      <c r="D474" s="152"/>
      <c r="E474" s="152"/>
      <c r="F474" s="152"/>
      <c r="G474" s="152"/>
      <c r="H474" s="47"/>
      <c r="I474" s="47"/>
      <c r="M474" s="153"/>
      <c r="N474" s="35"/>
      <c r="O474" s="35"/>
      <c r="P474" s="36"/>
    </row>
    <row r="475" spans="1:16" ht="20.25" x14ac:dyDescent="0.25">
      <c r="A475" s="33"/>
      <c r="B475" s="152"/>
      <c r="C475" s="38"/>
      <c r="D475" s="38"/>
      <c r="E475" s="38"/>
      <c r="F475" s="38"/>
      <c r="G475" s="38"/>
      <c r="H475" s="40"/>
      <c r="I475" s="153"/>
      <c r="J475" s="40" t="s">
        <v>170</v>
      </c>
      <c r="K475" s="153"/>
      <c r="L475" s="40" t="s">
        <v>179</v>
      </c>
      <c r="M475" s="153"/>
      <c r="N475" s="40"/>
      <c r="O475" s="35"/>
      <c r="P475" s="41" t="s">
        <v>123</v>
      </c>
    </row>
    <row r="476" spans="1:16" ht="20.25" x14ac:dyDescent="0.25">
      <c r="A476" s="48"/>
      <c r="B476" s="45" t="s">
        <v>674</v>
      </c>
      <c r="C476" s="42" t="s">
        <v>123</v>
      </c>
      <c r="D476" s="60"/>
      <c r="E476" s="39"/>
      <c r="F476" s="60"/>
      <c r="G476" s="39"/>
      <c r="H476" s="42"/>
      <c r="I476" s="39"/>
      <c r="J476" s="39">
        <v>1.7</v>
      </c>
      <c r="K476" s="39"/>
      <c r="L476" s="39">
        <v>0.7</v>
      </c>
      <c r="M476" s="39"/>
      <c r="N476" s="44"/>
      <c r="O476" s="44" t="s">
        <v>133</v>
      </c>
      <c r="P476" s="43">
        <f>J476*L476</f>
        <v>1.19</v>
      </c>
    </row>
    <row r="477" spans="1:16" ht="20.25" x14ac:dyDescent="0.25">
      <c r="A477" s="33"/>
      <c r="B477" s="152"/>
      <c r="C477" s="38"/>
      <c r="D477" s="38"/>
      <c r="E477" s="38"/>
      <c r="F477" s="38"/>
      <c r="G477" s="38"/>
      <c r="H477" s="36"/>
      <c r="I477" s="36"/>
      <c r="J477" s="153"/>
      <c r="K477" s="153"/>
      <c r="L477" s="153"/>
      <c r="M477" s="153"/>
      <c r="N477" s="35"/>
      <c r="O477" s="35"/>
      <c r="P477" s="36"/>
    </row>
    <row r="478" spans="1:16" ht="20.25" x14ac:dyDescent="0.25">
      <c r="A478" s="33"/>
      <c r="B478" s="251"/>
      <c r="C478" s="251"/>
      <c r="D478" s="251"/>
      <c r="E478" s="251"/>
      <c r="F478" s="251"/>
      <c r="G478" s="251"/>
      <c r="H478" s="251"/>
      <c r="I478" s="251"/>
      <c r="J478" s="252"/>
      <c r="K478" s="252"/>
      <c r="L478" s="252"/>
      <c r="M478" s="34"/>
      <c r="N478" s="35"/>
      <c r="O478" s="35"/>
      <c r="P478" s="36"/>
    </row>
    <row r="479" spans="1:16" ht="21" x14ac:dyDescent="0.5">
      <c r="A479" s="62"/>
      <c r="B479" s="62"/>
      <c r="C479" s="62"/>
      <c r="D479" s="62"/>
      <c r="E479" s="62"/>
      <c r="F479" s="62"/>
      <c r="G479" s="62"/>
      <c r="H479" s="62"/>
      <c r="I479" s="62"/>
      <c r="J479" s="62"/>
      <c r="K479" s="62"/>
      <c r="L479" s="62"/>
      <c r="M479" s="62"/>
      <c r="N479" s="62"/>
      <c r="O479" s="62"/>
      <c r="P479" s="62"/>
    </row>
    <row r="480" spans="1:16" ht="20.25" x14ac:dyDescent="0.25">
      <c r="A480" s="32">
        <v>12</v>
      </c>
      <c r="B480" s="254" t="s">
        <v>94</v>
      </c>
      <c r="C480" s="254"/>
      <c r="D480" s="254"/>
      <c r="E480" s="254"/>
      <c r="F480" s="254"/>
      <c r="G480" s="254"/>
      <c r="H480" s="254"/>
      <c r="I480" s="254"/>
      <c r="J480" s="254"/>
      <c r="K480" s="254"/>
      <c r="L480" s="254"/>
      <c r="M480" s="254"/>
      <c r="N480" s="254"/>
      <c r="O480" s="254"/>
      <c r="P480" s="254"/>
    </row>
    <row r="481" spans="1:16" ht="20.25" x14ac:dyDescent="0.25">
      <c r="A481" s="33" t="s">
        <v>201</v>
      </c>
      <c r="B481" s="251" t="s">
        <v>577</v>
      </c>
      <c r="C481" s="251"/>
      <c r="D481" s="251"/>
      <c r="E481" s="251"/>
      <c r="F481" s="251"/>
      <c r="G481" s="251"/>
      <c r="H481" s="251"/>
      <c r="I481" s="251"/>
      <c r="J481" s="252" t="s">
        <v>121</v>
      </c>
      <c r="K481" s="252"/>
      <c r="L481" s="252"/>
      <c r="M481" s="34"/>
      <c r="N481" s="35">
        <f>SUM(P483:P511)-SUM(P513:P516)</f>
        <v>1397.3185000000001</v>
      </c>
      <c r="O481" s="35"/>
      <c r="P481" s="36" t="s">
        <v>37</v>
      </c>
    </row>
    <row r="482" spans="1:16" ht="20.25" x14ac:dyDescent="0.25">
      <c r="A482" s="33"/>
      <c r="B482" s="37" t="s">
        <v>129</v>
      </c>
      <c r="C482" s="37"/>
      <c r="D482" s="37"/>
      <c r="E482" s="37"/>
      <c r="F482" s="37"/>
      <c r="G482" s="27"/>
      <c r="H482" s="47"/>
      <c r="I482" s="47"/>
      <c r="J482" s="137" t="s">
        <v>495</v>
      </c>
      <c r="K482" s="34"/>
      <c r="L482" s="138"/>
      <c r="M482" s="34"/>
      <c r="N482" s="35" t="s">
        <v>138</v>
      </c>
      <c r="O482" s="35"/>
      <c r="P482" s="41" t="s">
        <v>185</v>
      </c>
    </row>
    <row r="483" spans="1:16" ht="20.25" x14ac:dyDescent="0.25">
      <c r="A483" s="33"/>
      <c r="B483" s="45" t="s">
        <v>476</v>
      </c>
      <c r="C483" s="38"/>
      <c r="D483" s="38"/>
      <c r="E483" s="38"/>
      <c r="F483" s="38"/>
      <c r="G483" s="27"/>
      <c r="H483" s="40"/>
      <c r="I483" s="34"/>
      <c r="J483" s="39">
        <v>7.72</v>
      </c>
      <c r="K483" s="34"/>
      <c r="L483" s="40"/>
      <c r="M483" s="34"/>
      <c r="N483" s="39">
        <v>2.65</v>
      </c>
      <c r="O483" s="35"/>
      <c r="P483" s="43">
        <f>J483*N483</f>
        <v>20.457999999999998</v>
      </c>
    </row>
    <row r="484" spans="1:16" ht="20.25" x14ac:dyDescent="0.25">
      <c r="A484" s="48"/>
      <c r="B484" s="45" t="s">
        <v>441</v>
      </c>
      <c r="C484" s="42"/>
      <c r="D484" s="60"/>
      <c r="E484" s="39"/>
      <c r="F484" s="60"/>
      <c r="G484" s="27"/>
      <c r="H484" s="42"/>
      <c r="I484" s="39"/>
      <c r="J484" s="39">
        <v>6.98</v>
      </c>
      <c r="K484" s="39"/>
      <c r="L484" s="39"/>
      <c r="M484" s="39"/>
      <c r="N484" s="39">
        <v>2.65</v>
      </c>
      <c r="O484" s="44"/>
      <c r="P484" s="43">
        <f t="shared" ref="P484:P510" si="23">J484*N484</f>
        <v>18.497</v>
      </c>
    </row>
    <row r="485" spans="1:16" ht="20.25" x14ac:dyDescent="0.25">
      <c r="A485" s="48"/>
      <c r="B485" s="45" t="s">
        <v>423</v>
      </c>
      <c r="C485" s="42"/>
      <c r="D485" s="60"/>
      <c r="E485" s="39"/>
      <c r="F485" s="60"/>
      <c r="G485" s="27"/>
      <c r="H485" s="42"/>
      <c r="I485" s="39"/>
      <c r="J485" s="39">
        <v>13.4</v>
      </c>
      <c r="K485" s="39"/>
      <c r="L485" s="39"/>
      <c r="M485" s="39"/>
      <c r="N485" s="39">
        <v>2.65</v>
      </c>
      <c r="O485" s="44"/>
      <c r="P485" s="43">
        <f t="shared" si="23"/>
        <v>35.51</v>
      </c>
    </row>
    <row r="486" spans="1:16" ht="21" x14ac:dyDescent="0.5">
      <c r="A486" s="48"/>
      <c r="B486" s="45" t="s">
        <v>426</v>
      </c>
      <c r="C486" s="42"/>
      <c r="D486" s="60"/>
      <c r="E486" s="39"/>
      <c r="F486" s="60"/>
      <c r="G486" s="27"/>
      <c r="H486" s="42"/>
      <c r="I486" s="39"/>
      <c r="J486" s="65">
        <v>25.2</v>
      </c>
      <c r="K486" s="39"/>
      <c r="L486" s="39"/>
      <c r="M486" s="39"/>
      <c r="N486" s="39">
        <v>2.65</v>
      </c>
      <c r="O486" s="44"/>
      <c r="P486" s="43">
        <f t="shared" si="23"/>
        <v>66.78</v>
      </c>
    </row>
    <row r="487" spans="1:16" ht="20.25" x14ac:dyDescent="0.25">
      <c r="A487" s="48"/>
      <c r="B487" s="45" t="s">
        <v>440</v>
      </c>
      <c r="C487" s="42"/>
      <c r="D487" s="60"/>
      <c r="E487" s="39"/>
      <c r="F487" s="60"/>
      <c r="G487" s="27"/>
      <c r="H487" s="42"/>
      <c r="I487" s="39"/>
      <c r="J487" s="39">
        <v>13.3</v>
      </c>
      <c r="K487" s="39"/>
      <c r="L487" s="39"/>
      <c r="M487" s="39"/>
      <c r="N487" s="39">
        <v>2.65</v>
      </c>
      <c r="O487" s="44"/>
      <c r="P487" s="43">
        <f t="shared" si="23"/>
        <v>35.244999999999997</v>
      </c>
    </row>
    <row r="488" spans="1:16" ht="20.25" x14ac:dyDescent="0.25">
      <c r="A488" s="48"/>
      <c r="B488" s="45" t="s">
        <v>477</v>
      </c>
      <c r="C488" s="42"/>
      <c r="D488" s="60"/>
      <c r="E488" s="39"/>
      <c r="F488" s="60"/>
      <c r="G488" s="27"/>
      <c r="H488" s="42"/>
      <c r="I488" s="39"/>
      <c r="J488" s="39">
        <v>7.1</v>
      </c>
      <c r="K488" s="39"/>
      <c r="L488" s="39"/>
      <c r="M488" s="39"/>
      <c r="N488" s="39">
        <v>2.65</v>
      </c>
      <c r="O488" s="44"/>
      <c r="P488" s="43">
        <f t="shared" si="23"/>
        <v>18.814999999999998</v>
      </c>
    </row>
    <row r="489" spans="1:16" ht="20.25" x14ac:dyDescent="0.25">
      <c r="A489" s="33"/>
      <c r="B489" s="45" t="s">
        <v>478</v>
      </c>
      <c r="C489" s="38"/>
      <c r="D489" s="38"/>
      <c r="E489" s="38"/>
      <c r="F489" s="38"/>
      <c r="G489" s="27"/>
      <c r="H489" s="40"/>
      <c r="I489" s="138"/>
      <c r="J489" s="39">
        <v>7.1</v>
      </c>
      <c r="K489" s="138"/>
      <c r="L489" s="40"/>
      <c r="M489" s="138"/>
      <c r="N489" s="39">
        <v>2.65</v>
      </c>
      <c r="O489" s="35"/>
      <c r="P489" s="43">
        <f t="shared" si="23"/>
        <v>18.814999999999998</v>
      </c>
    </row>
    <row r="490" spans="1:16" ht="20.25" x14ac:dyDescent="0.25">
      <c r="A490" s="48"/>
      <c r="B490" s="45" t="s">
        <v>155</v>
      </c>
      <c r="C490" s="42"/>
      <c r="D490" s="60"/>
      <c r="E490" s="39"/>
      <c r="F490" s="60"/>
      <c r="G490" s="27"/>
      <c r="H490" s="42"/>
      <c r="I490" s="39"/>
      <c r="J490" s="39">
        <v>13.7</v>
      </c>
      <c r="K490" s="39"/>
      <c r="L490" s="39"/>
      <c r="M490" s="39"/>
      <c r="N490" s="39">
        <v>2.65</v>
      </c>
      <c r="O490" s="44"/>
      <c r="P490" s="43">
        <f t="shared" si="23"/>
        <v>36.305</v>
      </c>
    </row>
    <row r="491" spans="1:16" ht="20.25" x14ac:dyDescent="0.25">
      <c r="A491" s="48"/>
      <c r="B491" s="45" t="s">
        <v>479</v>
      </c>
      <c r="C491" s="42"/>
      <c r="D491" s="60"/>
      <c r="E491" s="39"/>
      <c r="F491" s="60"/>
      <c r="G491" s="27"/>
      <c r="H491" s="42"/>
      <c r="I491" s="39"/>
      <c r="J491" s="39">
        <v>13.3</v>
      </c>
      <c r="K491" s="39"/>
      <c r="L491" s="39"/>
      <c r="M491" s="39"/>
      <c r="N491" s="39">
        <v>2.65</v>
      </c>
      <c r="O491" s="44"/>
      <c r="P491" s="43">
        <f t="shared" si="23"/>
        <v>35.244999999999997</v>
      </c>
    </row>
    <row r="492" spans="1:16" ht="21" x14ac:dyDescent="0.5">
      <c r="A492" s="48"/>
      <c r="B492" s="45" t="s">
        <v>480</v>
      </c>
      <c r="C492" s="42"/>
      <c r="D492" s="60"/>
      <c r="E492" s="39"/>
      <c r="F492" s="60"/>
      <c r="G492" s="27"/>
      <c r="H492" s="42"/>
      <c r="I492" s="39"/>
      <c r="J492" s="65">
        <v>34.799999999999997</v>
      </c>
      <c r="K492" s="39"/>
      <c r="L492" s="39"/>
      <c r="M492" s="39"/>
      <c r="N492" s="39">
        <v>2.65</v>
      </c>
      <c r="O492" s="44"/>
      <c r="P492" s="43">
        <f t="shared" si="23"/>
        <v>92.219999999999985</v>
      </c>
    </row>
    <row r="493" spans="1:16" ht="21" x14ac:dyDescent="0.5">
      <c r="A493" s="48"/>
      <c r="B493" s="45" t="s">
        <v>481</v>
      </c>
      <c r="C493" s="42"/>
      <c r="D493" s="60"/>
      <c r="E493" s="39"/>
      <c r="F493" s="60"/>
      <c r="G493" s="27"/>
      <c r="H493" s="42"/>
      <c r="I493" s="39"/>
      <c r="J493" s="65">
        <v>25.2</v>
      </c>
      <c r="K493" s="39"/>
      <c r="L493" s="39"/>
      <c r="M493" s="39"/>
      <c r="N493" s="39">
        <v>2.65</v>
      </c>
      <c r="O493" s="44"/>
      <c r="P493" s="43">
        <f t="shared" si="23"/>
        <v>66.78</v>
      </c>
    </row>
    <row r="494" spans="1:16" ht="21" x14ac:dyDescent="0.5">
      <c r="A494" s="48"/>
      <c r="B494" s="45" t="s">
        <v>482</v>
      </c>
      <c r="C494" s="42"/>
      <c r="D494" s="60"/>
      <c r="E494" s="39"/>
      <c r="F494" s="60"/>
      <c r="G494" s="27"/>
      <c r="H494" s="42"/>
      <c r="I494" s="39"/>
      <c r="J494" s="65">
        <v>7.35</v>
      </c>
      <c r="K494" s="39"/>
      <c r="L494" s="39"/>
      <c r="M494" s="39"/>
      <c r="N494" s="39">
        <v>2.65</v>
      </c>
      <c r="O494" s="44"/>
      <c r="P494" s="43">
        <f t="shared" si="23"/>
        <v>19.477499999999999</v>
      </c>
    </row>
    <row r="495" spans="1:16" ht="21" x14ac:dyDescent="0.5">
      <c r="A495" s="33"/>
      <c r="B495" s="45" t="s">
        <v>436</v>
      </c>
      <c r="C495" s="38"/>
      <c r="D495" s="38"/>
      <c r="E495" s="38"/>
      <c r="F495" s="38"/>
      <c r="G495" s="27"/>
      <c r="H495" s="40"/>
      <c r="I495" s="138"/>
      <c r="J495" s="65">
        <v>7.35</v>
      </c>
      <c r="K495" s="138"/>
      <c r="L495" s="40"/>
      <c r="M495" s="138"/>
      <c r="N495" s="39">
        <v>2.65</v>
      </c>
      <c r="O495" s="35"/>
      <c r="P495" s="43">
        <f t="shared" si="23"/>
        <v>19.477499999999999</v>
      </c>
    </row>
    <row r="496" spans="1:16" ht="21" x14ac:dyDescent="0.5">
      <c r="A496" s="48"/>
      <c r="B496" s="45" t="s">
        <v>435</v>
      </c>
      <c r="C496" s="42"/>
      <c r="D496" s="60"/>
      <c r="E496" s="39"/>
      <c r="F496" s="60"/>
      <c r="G496" s="27"/>
      <c r="H496" s="42"/>
      <c r="I496" s="39"/>
      <c r="J496" s="65">
        <v>11.9</v>
      </c>
      <c r="K496" s="39"/>
      <c r="L496" s="39"/>
      <c r="M496" s="39"/>
      <c r="N496" s="39">
        <v>2.65</v>
      </c>
      <c r="O496" s="44"/>
      <c r="P496" s="43">
        <f t="shared" si="23"/>
        <v>31.535</v>
      </c>
    </row>
    <row r="497" spans="1:16" ht="21" x14ac:dyDescent="0.5">
      <c r="A497" s="48"/>
      <c r="B497" s="45" t="s">
        <v>483</v>
      </c>
      <c r="C497" s="42"/>
      <c r="D497" s="60"/>
      <c r="E497" s="39"/>
      <c r="F497" s="60"/>
      <c r="G497" s="27"/>
      <c r="H497" s="42"/>
      <c r="I497" s="39"/>
      <c r="J497" s="65">
        <v>11.84</v>
      </c>
      <c r="K497" s="39"/>
      <c r="L497" s="39"/>
      <c r="M497" s="39"/>
      <c r="N497" s="39">
        <v>2.65</v>
      </c>
      <c r="O497" s="44"/>
      <c r="P497" s="43">
        <f t="shared" si="23"/>
        <v>31.375999999999998</v>
      </c>
    </row>
    <row r="498" spans="1:16" ht="21" x14ac:dyDescent="0.5">
      <c r="A498" s="48"/>
      <c r="B498" s="45" t="s">
        <v>484</v>
      </c>
      <c r="C498" s="42"/>
      <c r="D498" s="60"/>
      <c r="E498" s="39"/>
      <c r="F498" s="60"/>
      <c r="G498" s="27"/>
      <c r="H498" s="42"/>
      <c r="I498" s="39"/>
      <c r="J498" s="65">
        <v>11.7</v>
      </c>
      <c r="K498" s="39"/>
      <c r="L498" s="39"/>
      <c r="M498" s="39"/>
      <c r="N498" s="39">
        <v>2.65</v>
      </c>
      <c r="O498" s="44"/>
      <c r="P498" s="43">
        <f t="shared" si="23"/>
        <v>31.004999999999995</v>
      </c>
    </row>
    <row r="499" spans="1:16" ht="21" x14ac:dyDescent="0.5">
      <c r="A499" s="48"/>
      <c r="B499" s="45" t="s">
        <v>485</v>
      </c>
      <c r="C499" s="42"/>
      <c r="D499" s="60"/>
      <c r="E499" s="39"/>
      <c r="F499" s="60"/>
      <c r="G499" s="27"/>
      <c r="H499" s="42"/>
      <c r="I499" s="39"/>
      <c r="J499" s="65">
        <v>9</v>
      </c>
      <c r="K499" s="39"/>
      <c r="L499" s="39"/>
      <c r="M499" s="39"/>
      <c r="N499" s="39">
        <v>2.65</v>
      </c>
      <c r="O499" s="44"/>
      <c r="P499" s="43">
        <f t="shared" si="23"/>
        <v>23.849999999999998</v>
      </c>
    </row>
    <row r="500" spans="1:16" ht="21" x14ac:dyDescent="0.5">
      <c r="A500" s="48"/>
      <c r="B500" s="45" t="s">
        <v>486</v>
      </c>
      <c r="C500" s="42"/>
      <c r="D500" s="60"/>
      <c r="E500" s="39"/>
      <c r="F500" s="60"/>
      <c r="G500" s="27"/>
      <c r="H500" s="42"/>
      <c r="I500" s="39"/>
      <c r="J500" s="65">
        <v>15.9</v>
      </c>
      <c r="K500" s="39"/>
      <c r="L500" s="39"/>
      <c r="M500" s="39"/>
      <c r="N500" s="39">
        <v>2.65</v>
      </c>
      <c r="O500" s="44"/>
      <c r="P500" s="43">
        <f t="shared" si="23"/>
        <v>42.134999999999998</v>
      </c>
    </row>
    <row r="501" spans="1:16" ht="20.25" x14ac:dyDescent="0.25">
      <c r="A501" s="48"/>
      <c r="B501" s="45" t="s">
        <v>422</v>
      </c>
      <c r="C501" s="42"/>
      <c r="D501" s="60"/>
      <c r="E501" s="39"/>
      <c r="F501" s="60"/>
      <c r="G501" s="27"/>
      <c r="H501" s="42"/>
      <c r="I501" s="39"/>
      <c r="J501" s="39">
        <v>31.1</v>
      </c>
      <c r="K501" s="39"/>
      <c r="L501" s="39"/>
      <c r="M501" s="39"/>
      <c r="N501" s="39">
        <v>1.35</v>
      </c>
      <c r="O501" s="44"/>
      <c r="P501" s="43">
        <f t="shared" si="23"/>
        <v>41.985000000000007</v>
      </c>
    </row>
    <row r="502" spans="1:16" ht="20.25" x14ac:dyDescent="0.25">
      <c r="A502" s="48"/>
      <c r="B502" s="45" t="s">
        <v>487</v>
      </c>
      <c r="C502" s="42"/>
      <c r="D502" s="60"/>
      <c r="E502" s="39"/>
      <c r="F502" s="60"/>
      <c r="G502" s="39"/>
      <c r="H502" s="42"/>
      <c r="I502" s="39"/>
      <c r="J502" s="39">
        <v>46.35</v>
      </c>
      <c r="K502" s="39"/>
      <c r="L502" s="39"/>
      <c r="M502" s="39"/>
      <c r="N502" s="39">
        <v>2.65</v>
      </c>
      <c r="O502" s="44"/>
      <c r="P502" s="43">
        <f t="shared" si="23"/>
        <v>122.8275</v>
      </c>
    </row>
    <row r="503" spans="1:16" ht="20.25" x14ac:dyDescent="0.25">
      <c r="A503" s="48"/>
      <c r="B503" s="45" t="s">
        <v>488</v>
      </c>
      <c r="C503" s="42"/>
      <c r="D503" s="60"/>
      <c r="E503" s="39"/>
      <c r="F503" s="60"/>
      <c r="G503" s="39"/>
      <c r="H503" s="42"/>
      <c r="I503" s="39"/>
      <c r="J503" s="39">
        <v>34.81</v>
      </c>
      <c r="K503" s="39"/>
      <c r="L503" s="39"/>
      <c r="M503" s="39"/>
      <c r="N503" s="39">
        <v>2.65</v>
      </c>
      <c r="O503" s="44"/>
      <c r="P503" s="43">
        <f t="shared" si="23"/>
        <v>92.246499999999997</v>
      </c>
    </row>
    <row r="504" spans="1:16" ht="20.25" x14ac:dyDescent="0.25">
      <c r="A504" s="48"/>
      <c r="B504" s="45" t="s">
        <v>489</v>
      </c>
      <c r="C504" s="42"/>
      <c r="D504" s="60"/>
      <c r="E504" s="39"/>
      <c r="F504" s="60"/>
      <c r="G504" s="39"/>
      <c r="H504" s="42"/>
      <c r="I504" s="39"/>
      <c r="J504" s="39">
        <v>27.65</v>
      </c>
      <c r="K504" s="39"/>
      <c r="L504" s="39"/>
      <c r="M504" s="39"/>
      <c r="N504" s="39">
        <v>2.65</v>
      </c>
      <c r="O504" s="44"/>
      <c r="P504" s="43">
        <f t="shared" si="23"/>
        <v>73.272499999999994</v>
      </c>
    </row>
    <row r="505" spans="1:16" ht="20.25" x14ac:dyDescent="0.25">
      <c r="A505" s="48"/>
      <c r="B505" s="45" t="s">
        <v>490</v>
      </c>
      <c r="C505" s="42"/>
      <c r="D505" s="60"/>
      <c r="E505" s="39"/>
      <c r="F505" s="60"/>
      <c r="G505" s="39"/>
      <c r="H505" s="42"/>
      <c r="I505" s="39"/>
      <c r="J505" s="39">
        <v>30</v>
      </c>
      <c r="K505" s="39"/>
      <c r="L505" s="39"/>
      <c r="M505" s="39"/>
      <c r="N505" s="39">
        <v>2.65</v>
      </c>
      <c r="O505" s="44"/>
      <c r="P505" s="43">
        <f t="shared" si="23"/>
        <v>79.5</v>
      </c>
    </row>
    <row r="506" spans="1:16" ht="20.25" x14ac:dyDescent="0.25">
      <c r="A506" s="48"/>
      <c r="B506" s="45" t="s">
        <v>491</v>
      </c>
      <c r="C506" s="42"/>
      <c r="D506" s="60"/>
      <c r="E506" s="39"/>
      <c r="F506" s="60"/>
      <c r="G506" s="39"/>
      <c r="H506" s="42"/>
      <c r="I506" s="39"/>
      <c r="J506" s="39">
        <v>26.49</v>
      </c>
      <c r="K506" s="39"/>
      <c r="L506" s="39"/>
      <c r="M506" s="39"/>
      <c r="N506" s="39">
        <v>2.65</v>
      </c>
      <c r="O506" s="44"/>
      <c r="P506" s="43">
        <f t="shared" si="23"/>
        <v>70.198499999999996</v>
      </c>
    </row>
    <row r="507" spans="1:16" ht="20.25" x14ac:dyDescent="0.25">
      <c r="A507" s="48"/>
      <c r="B507" s="45" t="s">
        <v>492</v>
      </c>
      <c r="C507" s="42"/>
      <c r="D507" s="60"/>
      <c r="E507" s="39"/>
      <c r="F507" s="60"/>
      <c r="G507" s="39"/>
      <c r="H507" s="42"/>
      <c r="I507" s="39"/>
      <c r="J507" s="39">
        <v>10.6</v>
      </c>
      <c r="K507" s="39"/>
      <c r="L507" s="39"/>
      <c r="M507" s="39"/>
      <c r="N507" s="39">
        <v>2.65</v>
      </c>
      <c r="O507" s="44"/>
      <c r="P507" s="43">
        <f t="shared" si="23"/>
        <v>28.09</v>
      </c>
    </row>
    <row r="508" spans="1:16" ht="20.25" x14ac:dyDescent="0.25">
      <c r="A508" s="48"/>
      <c r="B508" s="45" t="s">
        <v>493</v>
      </c>
      <c r="C508" s="42"/>
      <c r="D508" s="60"/>
      <c r="E508" s="39"/>
      <c r="F508" s="60"/>
      <c r="G508" s="39"/>
      <c r="H508" s="42"/>
      <c r="I508" s="39"/>
      <c r="J508" s="39">
        <v>18.12</v>
      </c>
      <c r="K508" s="39"/>
      <c r="L508" s="39"/>
      <c r="M508" s="39"/>
      <c r="N508" s="39">
        <v>2.65</v>
      </c>
      <c r="O508" s="44"/>
      <c r="P508" s="43">
        <f t="shared" si="23"/>
        <v>48.018000000000001</v>
      </c>
    </row>
    <row r="509" spans="1:16" ht="20.25" x14ac:dyDescent="0.25">
      <c r="A509" s="48"/>
      <c r="B509" s="45" t="s">
        <v>494</v>
      </c>
      <c r="C509" s="42"/>
      <c r="D509" s="60"/>
      <c r="E509" s="39"/>
      <c r="F509" s="60"/>
      <c r="G509" s="39"/>
      <c r="H509" s="42"/>
      <c r="I509" s="39"/>
      <c r="J509" s="39">
        <v>23.5</v>
      </c>
      <c r="K509" s="39"/>
      <c r="L509" s="39"/>
      <c r="M509" s="39"/>
      <c r="N509" s="39">
        <v>2.65</v>
      </c>
      <c r="O509" s="44"/>
      <c r="P509" s="43">
        <f t="shared" si="23"/>
        <v>62.274999999999999</v>
      </c>
    </row>
    <row r="510" spans="1:16" ht="20.25" x14ac:dyDescent="0.25">
      <c r="A510" s="48"/>
      <c r="B510" s="45" t="s">
        <v>496</v>
      </c>
      <c r="C510" s="42"/>
      <c r="D510" s="60"/>
      <c r="E510" s="39"/>
      <c r="F510" s="60"/>
      <c r="G510" s="39"/>
      <c r="H510" s="42"/>
      <c r="I510" s="39"/>
      <c r="J510" s="39">
        <v>33.799999999999997</v>
      </c>
      <c r="K510" s="39"/>
      <c r="L510" s="39"/>
      <c r="M510" s="39"/>
      <c r="N510" s="39">
        <v>2.65</v>
      </c>
      <c r="O510" s="44"/>
      <c r="P510" s="43">
        <f t="shared" si="23"/>
        <v>89.57</v>
      </c>
    </row>
    <row r="511" spans="1:16" ht="20.25" x14ac:dyDescent="0.25">
      <c r="A511" s="48"/>
      <c r="B511" s="45" t="s">
        <v>565</v>
      </c>
      <c r="C511" s="38"/>
      <c r="D511" s="38"/>
      <c r="E511" s="38"/>
      <c r="F511" s="38"/>
      <c r="G511" s="38"/>
      <c r="H511" s="40"/>
      <c r="I511" s="153"/>
      <c r="J511" s="40"/>
      <c r="K511" s="153"/>
      <c r="L511" s="39">
        <v>40.130000000000003</v>
      </c>
      <c r="M511" s="153"/>
      <c r="N511" s="39">
        <v>2.15</v>
      </c>
      <c r="O511" s="35"/>
      <c r="P511" s="43">
        <f>L511*N511</f>
        <v>86.279499999999999</v>
      </c>
    </row>
    <row r="512" spans="1:16" ht="20.25" x14ac:dyDescent="0.25">
      <c r="A512" s="48"/>
      <c r="B512" s="45"/>
      <c r="C512" s="38"/>
      <c r="D512" s="38"/>
      <c r="E512" s="38"/>
      <c r="F512" s="38"/>
      <c r="G512" s="38"/>
      <c r="H512" s="40"/>
      <c r="I512" s="153"/>
      <c r="J512" s="40"/>
      <c r="K512" s="153"/>
      <c r="L512" s="39"/>
      <c r="M512" s="153"/>
      <c r="N512" s="39"/>
      <c r="O512" s="35"/>
      <c r="P512" s="43" t="s">
        <v>663</v>
      </c>
    </row>
    <row r="513" spans="1:16" ht="20.25" x14ac:dyDescent="0.25">
      <c r="A513" s="48"/>
      <c r="B513" s="45" t="s">
        <v>659</v>
      </c>
      <c r="C513" s="38"/>
      <c r="D513" s="38"/>
      <c r="E513" s="38"/>
      <c r="F513" s="38"/>
      <c r="G513" s="38"/>
      <c r="H513" s="40"/>
      <c r="I513" s="153"/>
      <c r="J513" s="40"/>
      <c r="K513" s="153"/>
      <c r="L513" s="39"/>
      <c r="M513" s="153"/>
      <c r="N513" s="39"/>
      <c r="O513" s="35"/>
      <c r="P513" s="43">
        <f>(8*1.65)+(2*0.9)+4.17</f>
        <v>19.170000000000002</v>
      </c>
    </row>
    <row r="514" spans="1:16" ht="20.25" x14ac:dyDescent="0.25">
      <c r="A514" s="48"/>
      <c r="B514" s="45" t="s">
        <v>660</v>
      </c>
      <c r="C514" s="38"/>
      <c r="D514" s="38"/>
      <c r="E514" s="38"/>
      <c r="F514" s="38"/>
      <c r="G514" s="38"/>
      <c r="H514" s="40"/>
      <c r="I514" s="153"/>
      <c r="J514" s="40"/>
      <c r="K514" s="153"/>
      <c r="L514" s="39"/>
      <c r="M514" s="153"/>
      <c r="N514" s="39"/>
      <c r="O514" s="35"/>
      <c r="P514" s="43">
        <f>(4*1.65)+(3*0.45)</f>
        <v>7.9499999999999993</v>
      </c>
    </row>
    <row r="515" spans="1:16" ht="20.25" x14ac:dyDescent="0.25">
      <c r="A515" s="48"/>
      <c r="B515" s="45" t="s">
        <v>661</v>
      </c>
      <c r="C515" s="38"/>
      <c r="D515" s="38"/>
      <c r="E515" s="38"/>
      <c r="F515" s="38"/>
      <c r="G515" s="38"/>
      <c r="H515" s="40"/>
      <c r="I515" s="153"/>
      <c r="J515" s="40"/>
      <c r="K515" s="153"/>
      <c r="L515" s="39"/>
      <c r="M515" s="153"/>
      <c r="N515" s="39"/>
      <c r="O515" s="35"/>
      <c r="P515" s="43">
        <f>5*1.65</f>
        <v>8.25</v>
      </c>
    </row>
    <row r="516" spans="1:16" ht="20.25" x14ac:dyDescent="0.25">
      <c r="A516" s="48"/>
      <c r="B516" s="45" t="s">
        <v>662</v>
      </c>
      <c r="C516" s="38"/>
      <c r="D516" s="38"/>
      <c r="E516" s="38"/>
      <c r="F516" s="38"/>
      <c r="G516" s="38"/>
      <c r="H516" s="40"/>
      <c r="I516" s="153"/>
      <c r="J516" s="40"/>
      <c r="K516" s="153"/>
      <c r="L516" s="39"/>
      <c r="M516" s="153"/>
      <c r="N516" s="39"/>
      <c r="O516" s="35"/>
      <c r="P516" s="43">
        <f>(2*1.65)+(2*0.9)</f>
        <v>5.0999999999999996</v>
      </c>
    </row>
    <row r="517" spans="1:16" ht="20.25" x14ac:dyDescent="0.25">
      <c r="A517" s="48"/>
      <c r="B517" s="45"/>
      <c r="C517" s="38"/>
      <c r="D517" s="38"/>
      <c r="E517" s="38"/>
      <c r="F517" s="38"/>
      <c r="G517" s="38"/>
      <c r="H517" s="40"/>
      <c r="I517" s="153"/>
      <c r="J517" s="40"/>
      <c r="K517" s="153"/>
      <c r="L517" s="39"/>
      <c r="M517" s="153"/>
      <c r="N517" s="39"/>
      <c r="O517" s="35"/>
      <c r="P517" s="43"/>
    </row>
    <row r="518" spans="1:16" ht="20.25" x14ac:dyDescent="0.25">
      <c r="A518" s="33" t="s">
        <v>202</v>
      </c>
      <c r="B518" s="251" t="s">
        <v>246</v>
      </c>
      <c r="C518" s="251"/>
      <c r="D518" s="251"/>
      <c r="E518" s="251"/>
      <c r="F518" s="251"/>
      <c r="G518" s="251"/>
      <c r="H518" s="251"/>
      <c r="I518" s="251"/>
      <c r="J518" s="252" t="s">
        <v>121</v>
      </c>
      <c r="K518" s="252"/>
      <c r="L518" s="252"/>
      <c r="M518" s="34"/>
      <c r="N518" s="35">
        <f>SUM(P520:P529)-SUM(P531:P534)</f>
        <v>630.49299999999994</v>
      </c>
      <c r="O518" s="35"/>
      <c r="P518" s="36" t="s">
        <v>37</v>
      </c>
    </row>
    <row r="519" spans="1:16" ht="20.25" x14ac:dyDescent="0.25">
      <c r="A519" s="33"/>
      <c r="B519" s="137" t="s">
        <v>129</v>
      </c>
      <c r="C519" s="137"/>
      <c r="D519" s="137"/>
      <c r="E519" s="137"/>
      <c r="F519" s="137"/>
      <c r="G519" s="27"/>
      <c r="H519" s="47"/>
      <c r="I519" s="47"/>
      <c r="J519" s="137" t="s">
        <v>495</v>
      </c>
      <c r="K519" s="138"/>
      <c r="L519" s="138"/>
      <c r="M519" s="138"/>
      <c r="N519" s="35" t="s">
        <v>138</v>
      </c>
      <c r="O519" s="35"/>
      <c r="P519" s="41" t="s">
        <v>185</v>
      </c>
    </row>
    <row r="520" spans="1:16" ht="20.25" x14ac:dyDescent="0.25">
      <c r="A520" s="48"/>
      <c r="B520" s="45" t="s">
        <v>422</v>
      </c>
      <c r="C520" s="42"/>
      <c r="D520" s="60"/>
      <c r="E520" s="39"/>
      <c r="F520" s="60"/>
      <c r="G520" s="27"/>
      <c r="H520" s="42"/>
      <c r="I520" s="39"/>
      <c r="J520" s="39">
        <v>31.1</v>
      </c>
      <c r="K520" s="39"/>
      <c r="L520" s="39"/>
      <c r="M520" s="39"/>
      <c r="N520" s="39">
        <v>1.65</v>
      </c>
      <c r="O520" s="44"/>
      <c r="P520" s="43">
        <f t="shared" ref="P520:P529" si="24">J520*N520</f>
        <v>51.314999999999998</v>
      </c>
    </row>
    <row r="521" spans="1:16" ht="20.25" x14ac:dyDescent="0.25">
      <c r="A521" s="48"/>
      <c r="B521" s="45" t="s">
        <v>579</v>
      </c>
      <c r="C521" s="42"/>
      <c r="D521" s="60"/>
      <c r="E521" s="39"/>
      <c r="F521" s="60"/>
      <c r="G521" s="39"/>
      <c r="H521" s="42"/>
      <c r="I521" s="39"/>
      <c r="J521" s="39">
        <v>46.35</v>
      </c>
      <c r="K521" s="39"/>
      <c r="L521" s="39"/>
      <c r="M521" s="39"/>
      <c r="N521" s="39">
        <v>1.65</v>
      </c>
      <c r="O521" s="44"/>
      <c r="P521" s="43">
        <f t="shared" si="24"/>
        <v>76.477499999999992</v>
      </c>
    </row>
    <row r="522" spans="1:16" ht="20.25" x14ac:dyDescent="0.25">
      <c r="A522" s="48"/>
      <c r="B522" s="45" t="s">
        <v>580</v>
      </c>
      <c r="C522" s="42"/>
      <c r="D522" s="60"/>
      <c r="E522" s="39"/>
      <c r="F522" s="60"/>
      <c r="G522" s="39"/>
      <c r="H522" s="42"/>
      <c r="I522" s="39"/>
      <c r="J522" s="39">
        <v>34.81</v>
      </c>
      <c r="K522" s="39"/>
      <c r="L522" s="39"/>
      <c r="M522" s="39"/>
      <c r="N522" s="39">
        <v>2.65</v>
      </c>
      <c r="O522" s="44"/>
      <c r="P522" s="43">
        <f t="shared" si="24"/>
        <v>92.246499999999997</v>
      </c>
    </row>
    <row r="523" spans="1:16" ht="20.25" x14ac:dyDescent="0.25">
      <c r="A523" s="48"/>
      <c r="B523" s="45" t="s">
        <v>581</v>
      </c>
      <c r="C523" s="42"/>
      <c r="D523" s="60"/>
      <c r="E523" s="39"/>
      <c r="F523" s="60"/>
      <c r="G523" s="39"/>
      <c r="H523" s="42"/>
      <c r="I523" s="39"/>
      <c r="J523" s="39">
        <v>27.65</v>
      </c>
      <c r="K523" s="39"/>
      <c r="L523" s="39"/>
      <c r="M523" s="39"/>
      <c r="N523" s="39">
        <v>2.65</v>
      </c>
      <c r="O523" s="44"/>
      <c r="P523" s="43">
        <f t="shared" si="24"/>
        <v>73.272499999999994</v>
      </c>
    </row>
    <row r="524" spans="1:16" ht="20.25" x14ac:dyDescent="0.25">
      <c r="A524" s="48"/>
      <c r="B524" s="45" t="s">
        <v>582</v>
      </c>
      <c r="C524" s="42"/>
      <c r="D524" s="60"/>
      <c r="E524" s="39"/>
      <c r="F524" s="60"/>
      <c r="G524" s="39"/>
      <c r="H524" s="42"/>
      <c r="I524" s="39"/>
      <c r="J524" s="39">
        <v>30</v>
      </c>
      <c r="K524" s="39"/>
      <c r="L524" s="39"/>
      <c r="M524" s="39"/>
      <c r="N524" s="39">
        <v>2.65</v>
      </c>
      <c r="O524" s="44"/>
      <c r="P524" s="43">
        <f t="shared" si="24"/>
        <v>79.5</v>
      </c>
    </row>
    <row r="525" spans="1:16" ht="20.25" x14ac:dyDescent="0.25">
      <c r="A525" s="48"/>
      <c r="B525" s="45" t="s">
        <v>583</v>
      </c>
      <c r="C525" s="42"/>
      <c r="D525" s="60"/>
      <c r="E525" s="39"/>
      <c r="F525" s="60"/>
      <c r="G525" s="39"/>
      <c r="H525" s="42"/>
      <c r="I525" s="39"/>
      <c r="J525" s="39">
        <v>26.49</v>
      </c>
      <c r="K525" s="39"/>
      <c r="L525" s="39"/>
      <c r="M525" s="39"/>
      <c r="N525" s="39">
        <v>2.65</v>
      </c>
      <c r="O525" s="44"/>
      <c r="P525" s="43">
        <f t="shared" si="24"/>
        <v>70.198499999999996</v>
      </c>
    </row>
    <row r="526" spans="1:16" ht="20.25" x14ac:dyDescent="0.25">
      <c r="A526" s="48"/>
      <c r="B526" s="45" t="s">
        <v>584</v>
      </c>
      <c r="C526" s="42"/>
      <c r="D526" s="60"/>
      <c r="E526" s="39"/>
      <c r="F526" s="60"/>
      <c r="G526" s="39"/>
      <c r="H526" s="42"/>
      <c r="I526" s="39"/>
      <c r="J526" s="39">
        <v>10.6</v>
      </c>
      <c r="K526" s="39"/>
      <c r="L526" s="39"/>
      <c r="M526" s="39"/>
      <c r="N526" s="39">
        <v>2.65</v>
      </c>
      <c r="O526" s="44"/>
      <c r="P526" s="43">
        <f t="shared" si="24"/>
        <v>28.09</v>
      </c>
    </row>
    <row r="527" spans="1:16" ht="20.25" x14ac:dyDescent="0.25">
      <c r="A527" s="48"/>
      <c r="B527" s="45" t="s">
        <v>585</v>
      </c>
      <c r="C527" s="42"/>
      <c r="D527" s="60"/>
      <c r="E527" s="39"/>
      <c r="F527" s="60"/>
      <c r="G527" s="39"/>
      <c r="H527" s="42"/>
      <c r="I527" s="39"/>
      <c r="J527" s="39">
        <v>18.12</v>
      </c>
      <c r="K527" s="39"/>
      <c r="L527" s="39"/>
      <c r="M527" s="39"/>
      <c r="N527" s="39">
        <v>2.65</v>
      </c>
      <c r="O527" s="44"/>
      <c r="P527" s="43">
        <f t="shared" si="24"/>
        <v>48.018000000000001</v>
      </c>
    </row>
    <row r="528" spans="1:16" ht="20.25" x14ac:dyDescent="0.25">
      <c r="A528" s="48"/>
      <c r="B528" s="45" t="s">
        <v>586</v>
      </c>
      <c r="C528" s="42"/>
      <c r="D528" s="60"/>
      <c r="E528" s="39"/>
      <c r="F528" s="60"/>
      <c r="G528" s="39"/>
      <c r="H528" s="42"/>
      <c r="I528" s="39"/>
      <c r="J528" s="39">
        <v>23.5</v>
      </c>
      <c r="K528" s="39"/>
      <c r="L528" s="39"/>
      <c r="M528" s="39"/>
      <c r="N528" s="39">
        <v>2.65</v>
      </c>
      <c r="O528" s="44"/>
      <c r="P528" s="43">
        <f t="shared" si="24"/>
        <v>62.274999999999999</v>
      </c>
    </row>
    <row r="529" spans="1:16" ht="20.25" x14ac:dyDescent="0.25">
      <c r="A529" s="48"/>
      <c r="B529" s="45" t="s">
        <v>587</v>
      </c>
      <c r="C529" s="42"/>
      <c r="D529" s="60"/>
      <c r="E529" s="39"/>
      <c r="F529" s="60"/>
      <c r="G529" s="39"/>
      <c r="H529" s="42"/>
      <c r="I529" s="39"/>
      <c r="J529" s="39">
        <v>33.799999999999997</v>
      </c>
      <c r="K529" s="39"/>
      <c r="L529" s="39"/>
      <c r="M529" s="39"/>
      <c r="N529" s="39">
        <v>2.65</v>
      </c>
      <c r="O529" s="44"/>
      <c r="P529" s="43">
        <f t="shared" si="24"/>
        <v>89.57</v>
      </c>
    </row>
    <row r="530" spans="1:16" ht="20.25" x14ac:dyDescent="0.25">
      <c r="A530" s="48"/>
      <c r="B530" s="45"/>
      <c r="C530" s="38"/>
      <c r="D530" s="38"/>
      <c r="E530" s="38"/>
      <c r="F530" s="38"/>
      <c r="G530" s="38"/>
      <c r="H530" s="40"/>
      <c r="I530" s="153"/>
      <c r="J530" s="40"/>
      <c r="K530" s="153"/>
      <c r="L530" s="39"/>
      <c r="M530" s="153"/>
      <c r="N530" s="39"/>
      <c r="O530" s="35"/>
      <c r="P530" s="43" t="s">
        <v>663</v>
      </c>
    </row>
    <row r="531" spans="1:16" ht="20.25" x14ac:dyDescent="0.25">
      <c r="A531" s="48"/>
      <c r="B531" s="45" t="s">
        <v>659</v>
      </c>
      <c r="C531" s="38"/>
      <c r="D531" s="38"/>
      <c r="E531" s="38"/>
      <c r="F531" s="38"/>
      <c r="G531" s="38"/>
      <c r="H531" s="40"/>
      <c r="I531" s="153"/>
      <c r="J531" s="40"/>
      <c r="K531" s="153"/>
      <c r="L531" s="39"/>
      <c r="M531" s="153"/>
      <c r="N531" s="39"/>
      <c r="O531" s="35"/>
      <c r="P531" s="43">
        <f>(8*1.65)+(2*0.9)+4.17</f>
        <v>19.170000000000002</v>
      </c>
    </row>
    <row r="532" spans="1:16" ht="20.25" x14ac:dyDescent="0.25">
      <c r="A532" s="48"/>
      <c r="B532" s="45" t="s">
        <v>660</v>
      </c>
      <c r="C532" s="38"/>
      <c r="D532" s="38"/>
      <c r="E532" s="38"/>
      <c r="F532" s="38"/>
      <c r="G532" s="38"/>
      <c r="H532" s="40"/>
      <c r="I532" s="153"/>
      <c r="J532" s="40"/>
      <c r="K532" s="153"/>
      <c r="L532" s="39"/>
      <c r="M532" s="153"/>
      <c r="N532" s="39"/>
      <c r="O532" s="35"/>
      <c r="P532" s="43">
        <f>(4*1.65)+(3*0.45)</f>
        <v>7.9499999999999993</v>
      </c>
    </row>
    <row r="533" spans="1:16" ht="20.25" x14ac:dyDescent="0.25">
      <c r="A533" s="48"/>
      <c r="B533" s="45" t="s">
        <v>661</v>
      </c>
      <c r="C533" s="38"/>
      <c r="D533" s="38"/>
      <c r="E533" s="38"/>
      <c r="F533" s="38"/>
      <c r="G533" s="38"/>
      <c r="H533" s="40"/>
      <c r="I533" s="153"/>
      <c r="J533" s="40"/>
      <c r="K533" s="153"/>
      <c r="L533" s="39"/>
      <c r="M533" s="153"/>
      <c r="N533" s="39"/>
      <c r="O533" s="35"/>
      <c r="P533" s="43">
        <f>5*1.65</f>
        <v>8.25</v>
      </c>
    </row>
    <row r="534" spans="1:16" ht="20.25" x14ac:dyDescent="0.25">
      <c r="A534" s="48"/>
      <c r="B534" s="45" t="s">
        <v>662</v>
      </c>
      <c r="C534" s="38"/>
      <c r="D534" s="38"/>
      <c r="E534" s="38"/>
      <c r="F534" s="38"/>
      <c r="G534" s="38"/>
      <c r="H534" s="40"/>
      <c r="I534" s="153"/>
      <c r="J534" s="40"/>
      <c r="K534" s="153"/>
      <c r="L534" s="39"/>
      <c r="M534" s="153"/>
      <c r="N534" s="39"/>
      <c r="O534" s="35"/>
      <c r="P534" s="43">
        <f>(2*1.65)+(2*0.9)</f>
        <v>5.0999999999999996</v>
      </c>
    </row>
    <row r="535" spans="1:16" ht="20.25" x14ac:dyDescent="0.25">
      <c r="A535" s="48"/>
      <c r="B535" s="45"/>
      <c r="C535" s="38"/>
      <c r="D535" s="38"/>
      <c r="E535" s="38"/>
      <c r="F535" s="38"/>
      <c r="G535" s="38"/>
      <c r="H535" s="40"/>
      <c r="I535" s="153"/>
      <c r="J535" s="40"/>
      <c r="K535" s="153"/>
      <c r="L535" s="39"/>
      <c r="M535" s="153"/>
      <c r="N535" s="39"/>
      <c r="O535" s="35"/>
      <c r="P535" s="43"/>
    </row>
    <row r="536" spans="1:16" ht="21" x14ac:dyDescent="0.5">
      <c r="A536" s="62"/>
      <c r="B536" s="45"/>
      <c r="C536" s="62"/>
      <c r="D536" s="62"/>
      <c r="E536" s="62"/>
      <c r="F536" s="62"/>
      <c r="G536" s="62"/>
      <c r="H536" s="62"/>
      <c r="I536" s="62"/>
      <c r="J536" s="62"/>
      <c r="K536" s="62"/>
      <c r="L536" s="62"/>
      <c r="M536" s="62"/>
      <c r="N536" s="62"/>
      <c r="O536" s="62"/>
      <c r="P536" s="62"/>
    </row>
    <row r="537" spans="1:16" ht="20.25" x14ac:dyDescent="0.25">
      <c r="A537" s="33" t="s">
        <v>204</v>
      </c>
      <c r="B537" s="251" t="s">
        <v>99</v>
      </c>
      <c r="C537" s="251"/>
      <c r="D537" s="251"/>
      <c r="E537" s="251"/>
      <c r="F537" s="251"/>
      <c r="G537" s="251"/>
      <c r="H537" s="251"/>
      <c r="I537" s="251"/>
      <c r="J537" s="252" t="s">
        <v>121</v>
      </c>
      <c r="K537" s="252"/>
      <c r="L537" s="252"/>
      <c r="M537" s="34"/>
      <c r="N537" s="35">
        <f>SUM(P540:P551)</f>
        <v>247.77840000000003</v>
      </c>
      <c r="O537" s="35"/>
      <c r="P537" s="36" t="s">
        <v>37</v>
      </c>
    </row>
    <row r="538" spans="1:16" ht="20.25" x14ac:dyDescent="0.25">
      <c r="A538" s="33"/>
      <c r="B538" s="37" t="s">
        <v>129</v>
      </c>
      <c r="C538" s="37"/>
      <c r="D538" s="37"/>
      <c r="E538" s="37"/>
      <c r="F538" s="37"/>
      <c r="G538" s="37"/>
      <c r="H538" s="47"/>
      <c r="I538" s="47"/>
      <c r="J538" s="138" t="s">
        <v>137</v>
      </c>
      <c r="K538" s="34"/>
      <c r="L538" s="138" t="s">
        <v>145</v>
      </c>
      <c r="M538" s="34"/>
      <c r="N538" s="35" t="s">
        <v>138</v>
      </c>
      <c r="O538" s="35"/>
      <c r="P538" s="41" t="s">
        <v>185</v>
      </c>
    </row>
    <row r="539" spans="1:16" ht="20.25" x14ac:dyDescent="0.25">
      <c r="A539" s="33"/>
      <c r="B539" s="137"/>
      <c r="C539" s="137"/>
      <c r="D539" s="137"/>
      <c r="E539" s="137"/>
      <c r="F539" s="137"/>
      <c r="G539" s="137"/>
      <c r="H539" s="47"/>
      <c r="I539" s="47"/>
      <c r="J539" s="40"/>
      <c r="K539" s="138"/>
      <c r="L539" s="40"/>
      <c r="M539" s="138"/>
      <c r="N539" s="40"/>
      <c r="O539" s="35"/>
      <c r="P539" s="41"/>
    </row>
    <row r="540" spans="1:16" ht="20.25" x14ac:dyDescent="0.25">
      <c r="A540" s="33"/>
      <c r="B540" s="39" t="s">
        <v>132</v>
      </c>
      <c r="C540" s="42" t="s">
        <v>140</v>
      </c>
      <c r="D540" s="38"/>
      <c r="E540" s="38"/>
      <c r="F540" s="38"/>
      <c r="G540" s="38"/>
      <c r="H540" s="39"/>
      <c r="I540" s="42"/>
      <c r="J540" s="43">
        <v>2</v>
      </c>
      <c r="K540" s="39"/>
      <c r="L540" s="43">
        <v>2.16</v>
      </c>
      <c r="M540" s="39" t="s">
        <v>128</v>
      </c>
      <c r="N540" s="44">
        <v>2.81</v>
      </c>
      <c r="O540" s="44"/>
      <c r="P540" s="43">
        <f>L540*N540</f>
        <v>6.0696000000000003</v>
      </c>
    </row>
    <row r="541" spans="1:16" ht="20.25" x14ac:dyDescent="0.25">
      <c r="A541" s="48"/>
      <c r="B541" s="39" t="s">
        <v>414</v>
      </c>
      <c r="C541" s="42" t="s">
        <v>140</v>
      </c>
      <c r="D541" s="38"/>
      <c r="E541" s="38"/>
      <c r="F541" s="38"/>
      <c r="G541" s="38"/>
      <c r="H541" s="39"/>
      <c r="I541" s="42"/>
      <c r="J541" s="43">
        <v>2</v>
      </c>
      <c r="K541" s="39"/>
      <c r="L541" s="43">
        <v>31.15</v>
      </c>
      <c r="M541" s="39" t="s">
        <v>128</v>
      </c>
      <c r="N541" s="44">
        <v>2.64</v>
      </c>
      <c r="O541" s="44"/>
      <c r="P541" s="43">
        <f t="shared" ref="P541:P542" si="25">L541*N541</f>
        <v>82.236000000000004</v>
      </c>
    </row>
    <row r="542" spans="1:16" ht="20.25" x14ac:dyDescent="0.25">
      <c r="A542" s="48"/>
      <c r="B542" s="39" t="s">
        <v>134</v>
      </c>
      <c r="C542" s="42" t="s">
        <v>140</v>
      </c>
      <c r="D542" s="38"/>
      <c r="E542" s="38"/>
      <c r="F542" s="38"/>
      <c r="G542" s="38"/>
      <c r="H542" s="39"/>
      <c r="I542" s="42"/>
      <c r="J542" s="43">
        <v>2</v>
      </c>
      <c r="K542" s="39"/>
      <c r="L542" s="43">
        <v>7.86</v>
      </c>
      <c r="M542" s="39" t="s">
        <v>128</v>
      </c>
      <c r="N542" s="44">
        <v>2.64</v>
      </c>
      <c r="O542" s="44"/>
      <c r="P542" s="43">
        <f t="shared" si="25"/>
        <v>20.750400000000003</v>
      </c>
    </row>
    <row r="543" spans="1:16" ht="20.25" x14ac:dyDescent="0.25">
      <c r="A543" s="48"/>
      <c r="B543" s="39" t="s">
        <v>135</v>
      </c>
      <c r="C543" s="42" t="s">
        <v>140</v>
      </c>
      <c r="D543" s="38"/>
      <c r="E543" s="38"/>
      <c r="F543" s="38"/>
      <c r="G543" s="38"/>
      <c r="H543" s="39"/>
      <c r="I543" s="42"/>
      <c r="J543" s="43">
        <v>2</v>
      </c>
      <c r="K543" s="39"/>
      <c r="L543" s="43">
        <v>0.86</v>
      </c>
      <c r="M543" s="39" t="s">
        <v>128</v>
      </c>
      <c r="N543" s="44">
        <v>2.1</v>
      </c>
      <c r="O543" s="44"/>
      <c r="P543" s="43">
        <f t="shared" ref="P543:P551" si="26">J543*L543*N543</f>
        <v>3.6120000000000001</v>
      </c>
    </row>
    <row r="544" spans="1:16" ht="20.25" x14ac:dyDescent="0.25">
      <c r="A544" s="33"/>
      <c r="B544" s="39" t="s">
        <v>406</v>
      </c>
      <c r="C544" s="42" t="s">
        <v>140</v>
      </c>
      <c r="D544" s="38"/>
      <c r="E544" s="38"/>
      <c r="F544" s="38"/>
      <c r="G544" s="38"/>
      <c r="H544" s="39"/>
      <c r="I544" s="42"/>
      <c r="J544" s="43">
        <v>2</v>
      </c>
      <c r="K544" s="39"/>
      <c r="L544" s="43">
        <v>1.5</v>
      </c>
      <c r="M544" s="39" t="s">
        <v>128</v>
      </c>
      <c r="N544" s="44">
        <v>1.1000000000000001</v>
      </c>
      <c r="O544" s="44"/>
      <c r="P544" s="43">
        <f t="shared" si="26"/>
        <v>3.3000000000000003</v>
      </c>
    </row>
    <row r="545" spans="1:16" ht="20.25" x14ac:dyDescent="0.25">
      <c r="A545" s="33"/>
      <c r="B545" s="39" t="s">
        <v>407</v>
      </c>
      <c r="C545" s="42" t="s">
        <v>140</v>
      </c>
      <c r="D545" s="38"/>
      <c r="E545" s="38"/>
      <c r="F545" s="38"/>
      <c r="G545" s="38"/>
      <c r="H545" s="39"/>
      <c r="I545" s="42"/>
      <c r="J545" s="43">
        <v>2</v>
      </c>
      <c r="K545" s="39"/>
      <c r="L545" s="43">
        <f>1.54+0.7</f>
        <v>2.2400000000000002</v>
      </c>
      <c r="M545" s="39" t="s">
        <v>128</v>
      </c>
      <c r="N545" s="44">
        <v>2.64</v>
      </c>
      <c r="O545" s="44"/>
      <c r="P545" s="43">
        <f t="shared" si="26"/>
        <v>11.827200000000001</v>
      </c>
    </row>
    <row r="546" spans="1:16" ht="20.25" x14ac:dyDescent="0.25">
      <c r="A546" s="33"/>
      <c r="B546" s="39" t="s">
        <v>408</v>
      </c>
      <c r="C546" s="42" t="s">
        <v>140</v>
      </c>
      <c r="D546" s="38"/>
      <c r="E546" s="38"/>
      <c r="F546" s="38"/>
      <c r="G546" s="38"/>
      <c r="H546" s="39"/>
      <c r="I546" s="42"/>
      <c r="J546" s="43">
        <v>2</v>
      </c>
      <c r="K546" s="39"/>
      <c r="L546" s="43">
        <v>0.86</v>
      </c>
      <c r="M546" s="39" t="s">
        <v>128</v>
      </c>
      <c r="N546" s="44">
        <v>2.1</v>
      </c>
      <c r="O546" s="44"/>
      <c r="P546" s="43">
        <f t="shared" si="26"/>
        <v>3.6120000000000001</v>
      </c>
    </row>
    <row r="547" spans="1:16" ht="20.25" x14ac:dyDescent="0.25">
      <c r="A547" s="33"/>
      <c r="B547" s="39" t="s">
        <v>409</v>
      </c>
      <c r="C547" s="42" t="s">
        <v>140</v>
      </c>
      <c r="D547" s="38"/>
      <c r="E547" s="38"/>
      <c r="F547" s="38"/>
      <c r="G547" s="38"/>
      <c r="H547" s="39"/>
      <c r="I547" s="42"/>
      <c r="J547" s="43">
        <v>2</v>
      </c>
      <c r="K547" s="39"/>
      <c r="L547" s="43">
        <v>2.08</v>
      </c>
      <c r="M547" s="39" t="s">
        <v>128</v>
      </c>
      <c r="N547" s="44">
        <v>2.64</v>
      </c>
      <c r="O547" s="44"/>
      <c r="P547" s="43">
        <f t="shared" si="26"/>
        <v>10.9824</v>
      </c>
    </row>
    <row r="548" spans="1:16" ht="20.25" x14ac:dyDescent="0.25">
      <c r="A548" s="33"/>
      <c r="B548" s="39" t="s">
        <v>410</v>
      </c>
      <c r="C548" s="42" t="s">
        <v>140</v>
      </c>
      <c r="D548" s="38"/>
      <c r="E548" s="38"/>
      <c r="F548" s="38"/>
      <c r="G548" s="38"/>
      <c r="H548" s="39"/>
      <c r="I548" s="42"/>
      <c r="J548" s="43">
        <v>2</v>
      </c>
      <c r="K548" s="39"/>
      <c r="L548" s="43">
        <v>4</v>
      </c>
      <c r="M548" s="39" t="s">
        <v>128</v>
      </c>
      <c r="N548" s="44">
        <v>2.64</v>
      </c>
      <c r="O548" s="44"/>
      <c r="P548" s="43">
        <f t="shared" si="26"/>
        <v>21.12</v>
      </c>
    </row>
    <row r="549" spans="1:16" ht="20.25" x14ac:dyDescent="0.25">
      <c r="A549" s="33"/>
      <c r="B549" s="39" t="s">
        <v>411</v>
      </c>
      <c r="C549" s="42" t="s">
        <v>140</v>
      </c>
      <c r="D549" s="38"/>
      <c r="E549" s="38"/>
      <c r="F549" s="38"/>
      <c r="G549" s="38"/>
      <c r="H549" s="39"/>
      <c r="I549" s="42"/>
      <c r="J549" s="43">
        <v>2</v>
      </c>
      <c r="K549" s="39"/>
      <c r="L549" s="43">
        <f>3.94+1.97</f>
        <v>5.91</v>
      </c>
      <c r="M549" s="39" t="s">
        <v>128</v>
      </c>
      <c r="N549" s="44">
        <v>2.64</v>
      </c>
      <c r="O549" s="44"/>
      <c r="P549" s="43">
        <f t="shared" si="26"/>
        <v>31.204800000000002</v>
      </c>
    </row>
    <row r="550" spans="1:16" ht="20.25" x14ac:dyDescent="0.25">
      <c r="A550" s="33"/>
      <c r="B550" s="39" t="s">
        <v>412</v>
      </c>
      <c r="C550" s="42" t="s">
        <v>140</v>
      </c>
      <c r="D550" s="38"/>
      <c r="E550" s="38"/>
      <c r="F550" s="38"/>
      <c r="G550" s="38"/>
      <c r="H550" s="39"/>
      <c r="I550" s="42"/>
      <c r="J550" s="43">
        <v>2</v>
      </c>
      <c r="K550" s="39"/>
      <c r="L550" s="43">
        <v>0.9</v>
      </c>
      <c r="M550" s="39"/>
      <c r="N550" s="44">
        <v>2.64</v>
      </c>
      <c r="O550" s="44"/>
      <c r="P550" s="43">
        <f t="shared" si="26"/>
        <v>4.7520000000000007</v>
      </c>
    </row>
    <row r="551" spans="1:16" ht="20.25" x14ac:dyDescent="0.25">
      <c r="A551" s="33"/>
      <c r="B551" s="39" t="s">
        <v>413</v>
      </c>
      <c r="C551" s="42" t="s">
        <v>140</v>
      </c>
      <c r="D551" s="38"/>
      <c r="E551" s="38"/>
      <c r="F551" s="38"/>
      <c r="G551" s="38"/>
      <c r="H551" s="39"/>
      <c r="I551" s="42"/>
      <c r="J551" s="43">
        <v>2</v>
      </c>
      <c r="K551" s="39"/>
      <c r="L551" s="43">
        <v>9.15</v>
      </c>
      <c r="M551" s="39"/>
      <c r="N551" s="44">
        <v>2.64</v>
      </c>
      <c r="O551" s="44"/>
      <c r="P551" s="43">
        <f t="shared" si="26"/>
        <v>48.312000000000005</v>
      </c>
    </row>
    <row r="552" spans="1:16" ht="21" x14ac:dyDescent="0.5">
      <c r="A552" s="33"/>
      <c r="B552" s="45"/>
      <c r="C552" s="42"/>
      <c r="D552" s="38"/>
      <c r="E552" s="38"/>
      <c r="F552" s="38"/>
      <c r="G552" s="38"/>
      <c r="H552" s="40"/>
      <c r="I552" s="34"/>
      <c r="J552" s="61"/>
      <c r="K552" s="34"/>
      <c r="L552" s="61"/>
      <c r="M552" s="34"/>
      <c r="N552" s="40"/>
      <c r="O552" s="35"/>
      <c r="P552" s="62"/>
    </row>
    <row r="553" spans="1:16" ht="20.25" x14ac:dyDescent="0.25">
      <c r="A553" s="33" t="s">
        <v>205</v>
      </c>
      <c r="B553" s="251" t="s">
        <v>187</v>
      </c>
      <c r="C553" s="251"/>
      <c r="D553" s="251"/>
      <c r="E553" s="251"/>
      <c r="F553" s="251"/>
      <c r="G553" s="251"/>
      <c r="H553" s="251"/>
      <c r="I553" s="251"/>
      <c r="J553" s="252" t="s">
        <v>121</v>
      </c>
      <c r="K553" s="252"/>
      <c r="L553" s="252"/>
      <c r="M553" s="34"/>
      <c r="N553" s="35">
        <f>SUM(P555:P583)-SUM(P585:P588)</f>
        <v>1391.3985</v>
      </c>
      <c r="O553" s="35"/>
      <c r="P553" s="36" t="s">
        <v>37</v>
      </c>
    </row>
    <row r="554" spans="1:16" ht="20.25" x14ac:dyDescent="0.25">
      <c r="A554" s="33"/>
      <c r="B554" s="37" t="s">
        <v>129</v>
      </c>
      <c r="C554" s="37"/>
      <c r="D554" s="37"/>
      <c r="E554" s="37"/>
      <c r="F554" s="37"/>
      <c r="G554" s="37"/>
      <c r="H554" s="47"/>
      <c r="I554" s="47"/>
      <c r="J554" s="34" t="s">
        <v>186</v>
      </c>
      <c r="K554" s="34"/>
      <c r="M554" s="34"/>
      <c r="N554" s="34" t="s">
        <v>138</v>
      </c>
      <c r="O554" s="35"/>
      <c r="P554" s="41" t="s">
        <v>185</v>
      </c>
    </row>
    <row r="555" spans="1:16" ht="20.25" x14ac:dyDescent="0.25">
      <c r="A555" s="33"/>
      <c r="B555" s="45" t="s">
        <v>476</v>
      </c>
      <c r="C555" s="38"/>
      <c r="D555" s="38"/>
      <c r="E555" s="38"/>
      <c r="F555" s="38"/>
      <c r="G555" s="27"/>
      <c r="H555" s="40"/>
      <c r="I555" s="138"/>
      <c r="J555" s="39">
        <v>7.72</v>
      </c>
      <c r="K555" s="138"/>
      <c r="L555" s="40"/>
      <c r="M555" s="138"/>
      <c r="N555" s="39">
        <v>2.65</v>
      </c>
      <c r="O555" s="35"/>
      <c r="P555" s="43">
        <f>J555*N555</f>
        <v>20.457999999999998</v>
      </c>
    </row>
    <row r="556" spans="1:16" ht="20.25" x14ac:dyDescent="0.25">
      <c r="A556" s="48"/>
      <c r="B556" s="45" t="s">
        <v>441</v>
      </c>
      <c r="C556" s="42"/>
      <c r="D556" s="60"/>
      <c r="E556" s="39"/>
      <c r="F556" s="60"/>
      <c r="G556" s="27"/>
      <c r="H556" s="42"/>
      <c r="I556" s="39"/>
      <c r="J556" s="39">
        <v>6.98</v>
      </c>
      <c r="K556" s="39"/>
      <c r="L556" s="39"/>
      <c r="M556" s="39"/>
      <c r="N556" s="39">
        <v>2.65</v>
      </c>
      <c r="O556" s="44"/>
      <c r="P556" s="43">
        <f t="shared" ref="P556:P582" si="27">J556*N556</f>
        <v>18.497</v>
      </c>
    </row>
    <row r="557" spans="1:16" ht="20.25" x14ac:dyDescent="0.25">
      <c r="A557" s="48"/>
      <c r="B557" s="45" t="s">
        <v>423</v>
      </c>
      <c r="C557" s="42"/>
      <c r="D557" s="60"/>
      <c r="E557" s="39"/>
      <c r="F557" s="60"/>
      <c r="G557" s="27"/>
      <c r="H557" s="42"/>
      <c r="I557" s="39"/>
      <c r="J557" s="39">
        <v>13.4</v>
      </c>
      <c r="K557" s="39"/>
      <c r="L557" s="39"/>
      <c r="M557" s="39"/>
      <c r="N557" s="39">
        <v>2.65</v>
      </c>
      <c r="O557" s="44"/>
      <c r="P557" s="43">
        <f t="shared" si="27"/>
        <v>35.51</v>
      </c>
    </row>
    <row r="558" spans="1:16" ht="21" x14ac:dyDescent="0.5">
      <c r="A558" s="48"/>
      <c r="B558" s="45" t="s">
        <v>426</v>
      </c>
      <c r="C558" s="42"/>
      <c r="D558" s="60"/>
      <c r="E558" s="39"/>
      <c r="F558" s="60"/>
      <c r="G558" s="27"/>
      <c r="H558" s="42"/>
      <c r="I558" s="39"/>
      <c r="J558" s="65">
        <v>25.2</v>
      </c>
      <c r="K558" s="39"/>
      <c r="L558" s="39"/>
      <c r="M558" s="39"/>
      <c r="N558" s="39">
        <v>2.65</v>
      </c>
      <c r="O558" s="44"/>
      <c r="P558" s="43">
        <f t="shared" si="27"/>
        <v>66.78</v>
      </c>
    </row>
    <row r="559" spans="1:16" ht="20.25" x14ac:dyDescent="0.25">
      <c r="A559" s="48"/>
      <c r="B559" s="45" t="s">
        <v>440</v>
      </c>
      <c r="C559" s="42"/>
      <c r="D559" s="60"/>
      <c r="E559" s="39"/>
      <c r="F559" s="60"/>
      <c r="G559" s="27"/>
      <c r="H559" s="42"/>
      <c r="I559" s="39"/>
      <c r="J559" s="39">
        <v>13.3</v>
      </c>
      <c r="K559" s="39"/>
      <c r="L559" s="39"/>
      <c r="M559" s="39"/>
      <c r="N559" s="39">
        <v>2.65</v>
      </c>
      <c r="O559" s="44"/>
      <c r="P559" s="43">
        <f t="shared" si="27"/>
        <v>35.244999999999997</v>
      </c>
    </row>
    <row r="560" spans="1:16" ht="20.25" x14ac:dyDescent="0.25">
      <c r="A560" s="48"/>
      <c r="B560" s="45" t="s">
        <v>477</v>
      </c>
      <c r="C560" s="42"/>
      <c r="D560" s="60"/>
      <c r="E560" s="39"/>
      <c r="F560" s="60"/>
      <c r="G560" s="27"/>
      <c r="H560" s="42"/>
      <c r="I560" s="39"/>
      <c r="J560" s="39">
        <v>7.1</v>
      </c>
      <c r="K560" s="39"/>
      <c r="L560" s="39"/>
      <c r="M560" s="39"/>
      <c r="N560" s="39">
        <v>2.65</v>
      </c>
      <c r="O560" s="44"/>
      <c r="P560" s="43">
        <f t="shared" si="27"/>
        <v>18.814999999999998</v>
      </c>
    </row>
    <row r="561" spans="1:16" ht="20.25" x14ac:dyDescent="0.25">
      <c r="A561" s="33"/>
      <c r="B561" s="45" t="s">
        <v>478</v>
      </c>
      <c r="C561" s="38"/>
      <c r="D561" s="38"/>
      <c r="E561" s="38"/>
      <c r="F561" s="38"/>
      <c r="G561" s="27"/>
      <c r="H561" s="40"/>
      <c r="I561" s="138"/>
      <c r="J561" s="39">
        <v>7.1</v>
      </c>
      <c r="K561" s="138"/>
      <c r="L561" s="40"/>
      <c r="M561" s="138"/>
      <c r="N561" s="39">
        <v>2.65</v>
      </c>
      <c r="O561" s="35"/>
      <c r="P561" s="43">
        <f t="shared" si="27"/>
        <v>18.814999999999998</v>
      </c>
    </row>
    <row r="562" spans="1:16" ht="20.25" x14ac:dyDescent="0.25">
      <c r="A562" s="48"/>
      <c r="B562" s="45" t="s">
        <v>155</v>
      </c>
      <c r="C562" s="42"/>
      <c r="D562" s="60"/>
      <c r="E562" s="39"/>
      <c r="F562" s="60"/>
      <c r="G562" s="27"/>
      <c r="H562" s="42"/>
      <c r="I562" s="39"/>
      <c r="J562" s="39">
        <v>13.7</v>
      </c>
      <c r="K562" s="39"/>
      <c r="L562" s="39"/>
      <c r="M562" s="39"/>
      <c r="N562" s="39">
        <v>2.65</v>
      </c>
      <c r="O562" s="44"/>
      <c r="P562" s="43">
        <f t="shared" si="27"/>
        <v>36.305</v>
      </c>
    </row>
    <row r="563" spans="1:16" ht="20.25" x14ac:dyDescent="0.25">
      <c r="A563" s="48"/>
      <c r="B563" s="45" t="s">
        <v>479</v>
      </c>
      <c r="C563" s="42"/>
      <c r="D563" s="60"/>
      <c r="E563" s="39"/>
      <c r="F563" s="60"/>
      <c r="G563" s="27"/>
      <c r="H563" s="42"/>
      <c r="I563" s="39"/>
      <c r="J563" s="39">
        <v>13.3</v>
      </c>
      <c r="K563" s="39"/>
      <c r="L563" s="39"/>
      <c r="M563" s="39"/>
      <c r="N563" s="39">
        <v>2.65</v>
      </c>
      <c r="O563" s="44"/>
      <c r="P563" s="43">
        <f t="shared" si="27"/>
        <v>35.244999999999997</v>
      </c>
    </row>
    <row r="564" spans="1:16" ht="21" x14ac:dyDescent="0.5">
      <c r="A564" s="48"/>
      <c r="B564" s="45" t="s">
        <v>480</v>
      </c>
      <c r="C564" s="42"/>
      <c r="D564" s="60"/>
      <c r="E564" s="39"/>
      <c r="F564" s="60"/>
      <c r="G564" s="27"/>
      <c r="H564" s="42"/>
      <c r="I564" s="39"/>
      <c r="J564" s="65">
        <v>34.799999999999997</v>
      </c>
      <c r="K564" s="39"/>
      <c r="L564" s="39"/>
      <c r="M564" s="39"/>
      <c r="N564" s="39">
        <v>2.65</v>
      </c>
      <c r="O564" s="44"/>
      <c r="P564" s="43">
        <f t="shared" si="27"/>
        <v>92.219999999999985</v>
      </c>
    </row>
    <row r="565" spans="1:16" ht="21" x14ac:dyDescent="0.5">
      <c r="A565" s="48"/>
      <c r="B565" s="45" t="s">
        <v>481</v>
      </c>
      <c r="C565" s="42"/>
      <c r="D565" s="60"/>
      <c r="E565" s="39"/>
      <c r="F565" s="60"/>
      <c r="G565" s="27"/>
      <c r="H565" s="42"/>
      <c r="I565" s="39"/>
      <c r="J565" s="65">
        <v>25.2</v>
      </c>
      <c r="K565" s="39"/>
      <c r="L565" s="39"/>
      <c r="M565" s="39"/>
      <c r="N565" s="39">
        <v>2.65</v>
      </c>
      <c r="O565" s="44"/>
      <c r="P565" s="43">
        <f t="shared" si="27"/>
        <v>66.78</v>
      </c>
    </row>
    <row r="566" spans="1:16" ht="21" x14ac:dyDescent="0.5">
      <c r="A566" s="48"/>
      <c r="B566" s="45" t="s">
        <v>482</v>
      </c>
      <c r="C566" s="42"/>
      <c r="D566" s="60"/>
      <c r="E566" s="39"/>
      <c r="F566" s="60"/>
      <c r="G566" s="27"/>
      <c r="H566" s="42"/>
      <c r="I566" s="39"/>
      <c r="J566" s="65">
        <v>7.35</v>
      </c>
      <c r="K566" s="39"/>
      <c r="L566" s="39"/>
      <c r="M566" s="39"/>
      <c r="N566" s="39">
        <v>2.65</v>
      </c>
      <c r="O566" s="44"/>
      <c r="P566" s="43">
        <f t="shared" si="27"/>
        <v>19.477499999999999</v>
      </c>
    </row>
    <row r="567" spans="1:16" ht="21" x14ac:dyDescent="0.5">
      <c r="A567" s="33"/>
      <c r="B567" s="45" t="s">
        <v>436</v>
      </c>
      <c r="C567" s="38"/>
      <c r="D567" s="38"/>
      <c r="E567" s="38"/>
      <c r="F567" s="38"/>
      <c r="G567" s="27"/>
      <c r="H567" s="40"/>
      <c r="I567" s="138"/>
      <c r="J567" s="65">
        <v>7.35</v>
      </c>
      <c r="K567" s="138"/>
      <c r="L567" s="40"/>
      <c r="M567" s="138"/>
      <c r="N567" s="39">
        <v>2.65</v>
      </c>
      <c r="O567" s="35"/>
      <c r="P567" s="43">
        <f t="shared" si="27"/>
        <v>19.477499999999999</v>
      </c>
    </row>
    <row r="568" spans="1:16" ht="21" x14ac:dyDescent="0.5">
      <c r="A568" s="48"/>
      <c r="B568" s="45" t="s">
        <v>435</v>
      </c>
      <c r="C568" s="42"/>
      <c r="D568" s="60"/>
      <c r="E568" s="39"/>
      <c r="F568" s="60"/>
      <c r="G568" s="27"/>
      <c r="H568" s="42"/>
      <c r="I568" s="39"/>
      <c r="J568" s="65">
        <v>11.9</v>
      </c>
      <c r="K568" s="39"/>
      <c r="L568" s="39"/>
      <c r="M568" s="39"/>
      <c r="N568" s="39">
        <v>2.65</v>
      </c>
      <c r="O568" s="44"/>
      <c r="P568" s="43">
        <f t="shared" si="27"/>
        <v>31.535</v>
      </c>
    </row>
    <row r="569" spans="1:16" ht="21" x14ac:dyDescent="0.5">
      <c r="A569" s="48"/>
      <c r="B569" s="45" t="s">
        <v>483</v>
      </c>
      <c r="C569" s="42"/>
      <c r="D569" s="60"/>
      <c r="E569" s="39"/>
      <c r="F569" s="60"/>
      <c r="G569" s="27"/>
      <c r="H569" s="42"/>
      <c r="I569" s="39"/>
      <c r="J569" s="65">
        <v>11.84</v>
      </c>
      <c r="K569" s="39"/>
      <c r="L569" s="39"/>
      <c r="M569" s="39"/>
      <c r="N569" s="39">
        <v>2.65</v>
      </c>
      <c r="O569" s="44"/>
      <c r="P569" s="43">
        <f t="shared" si="27"/>
        <v>31.375999999999998</v>
      </c>
    </row>
    <row r="570" spans="1:16" ht="21" x14ac:dyDescent="0.5">
      <c r="A570" s="48"/>
      <c r="B570" s="45" t="s">
        <v>484</v>
      </c>
      <c r="C570" s="42"/>
      <c r="D570" s="60"/>
      <c r="E570" s="39"/>
      <c r="F570" s="60"/>
      <c r="G570" s="27"/>
      <c r="H570" s="42"/>
      <c r="I570" s="39"/>
      <c r="J570" s="65">
        <v>11.7</v>
      </c>
      <c r="K570" s="39"/>
      <c r="L570" s="39"/>
      <c r="M570" s="39"/>
      <c r="N570" s="39">
        <v>2.65</v>
      </c>
      <c r="O570" s="44"/>
      <c r="P570" s="43">
        <f t="shared" si="27"/>
        <v>31.004999999999995</v>
      </c>
    </row>
    <row r="571" spans="1:16" ht="21" x14ac:dyDescent="0.5">
      <c r="A571" s="48"/>
      <c r="B571" s="45" t="s">
        <v>485</v>
      </c>
      <c r="C571" s="42"/>
      <c r="D571" s="60"/>
      <c r="E571" s="39"/>
      <c r="F571" s="60"/>
      <c r="G571" s="27"/>
      <c r="H571" s="42"/>
      <c r="I571" s="39"/>
      <c r="J571" s="65">
        <v>9</v>
      </c>
      <c r="K571" s="39"/>
      <c r="L571" s="39"/>
      <c r="M571" s="39"/>
      <c r="N571" s="39">
        <v>2.65</v>
      </c>
      <c r="O571" s="44"/>
      <c r="P571" s="43">
        <f t="shared" si="27"/>
        <v>23.849999999999998</v>
      </c>
    </row>
    <row r="572" spans="1:16" ht="21" x14ac:dyDescent="0.5">
      <c r="A572" s="48"/>
      <c r="B572" s="45" t="s">
        <v>486</v>
      </c>
      <c r="C572" s="42"/>
      <c r="D572" s="60"/>
      <c r="E572" s="39"/>
      <c r="F572" s="60"/>
      <c r="G572" s="27"/>
      <c r="H572" s="42"/>
      <c r="I572" s="39"/>
      <c r="J572" s="65">
        <v>15.9</v>
      </c>
      <c r="K572" s="39"/>
      <c r="L572" s="39"/>
      <c r="M572" s="39"/>
      <c r="N572" s="39">
        <v>2.65</v>
      </c>
      <c r="O572" s="44"/>
      <c r="P572" s="43">
        <f t="shared" si="27"/>
        <v>42.134999999999998</v>
      </c>
    </row>
    <row r="573" spans="1:16" ht="20.25" x14ac:dyDescent="0.25">
      <c r="A573" s="48"/>
      <c r="B573" s="45" t="s">
        <v>422</v>
      </c>
      <c r="C573" s="42"/>
      <c r="D573" s="60"/>
      <c r="E573" s="39"/>
      <c r="F573" s="60"/>
      <c r="G573" s="27"/>
      <c r="H573" s="42"/>
      <c r="I573" s="39"/>
      <c r="J573" s="39">
        <v>31.1</v>
      </c>
      <c r="K573" s="39"/>
      <c r="L573" s="39"/>
      <c r="M573" s="39"/>
      <c r="N573" s="39">
        <v>2.65</v>
      </c>
      <c r="O573" s="44"/>
      <c r="P573" s="43">
        <f t="shared" si="27"/>
        <v>82.415000000000006</v>
      </c>
    </row>
    <row r="574" spans="1:16" ht="20.25" x14ac:dyDescent="0.25">
      <c r="A574" s="48"/>
      <c r="B574" s="45" t="s">
        <v>487</v>
      </c>
      <c r="C574" s="42"/>
      <c r="D574" s="60"/>
      <c r="E574" s="39"/>
      <c r="F574" s="60"/>
      <c r="G574" s="39"/>
      <c r="H574" s="42"/>
      <c r="I574" s="39"/>
      <c r="J574" s="39">
        <v>46.35</v>
      </c>
      <c r="K574" s="39"/>
      <c r="L574" s="39"/>
      <c r="M574" s="39"/>
      <c r="N574" s="39">
        <v>1.65</v>
      </c>
      <c r="O574" s="44"/>
      <c r="P574" s="43">
        <f t="shared" si="27"/>
        <v>76.477499999999992</v>
      </c>
    </row>
    <row r="575" spans="1:16" ht="20.25" x14ac:dyDescent="0.25">
      <c r="A575" s="48"/>
      <c r="B575" s="45" t="s">
        <v>488</v>
      </c>
      <c r="C575" s="42"/>
      <c r="D575" s="60"/>
      <c r="E575" s="39"/>
      <c r="F575" s="60"/>
      <c r="G575" s="39"/>
      <c r="H575" s="42"/>
      <c r="I575" s="39"/>
      <c r="J575" s="39">
        <v>34.81</v>
      </c>
      <c r="K575" s="39"/>
      <c r="L575" s="39"/>
      <c r="M575" s="39"/>
      <c r="N575" s="39">
        <v>2.65</v>
      </c>
      <c r="O575" s="44"/>
      <c r="P575" s="43">
        <f t="shared" si="27"/>
        <v>92.246499999999997</v>
      </c>
    </row>
    <row r="576" spans="1:16" ht="20.25" x14ac:dyDescent="0.25">
      <c r="A576" s="48"/>
      <c r="B576" s="45" t="s">
        <v>489</v>
      </c>
      <c r="C576" s="42"/>
      <c r="D576" s="60"/>
      <c r="E576" s="39"/>
      <c r="F576" s="60"/>
      <c r="G576" s="39"/>
      <c r="H576" s="42"/>
      <c r="I576" s="39"/>
      <c r="J576" s="39">
        <v>27.65</v>
      </c>
      <c r="K576" s="39"/>
      <c r="L576" s="39"/>
      <c r="M576" s="39"/>
      <c r="N576" s="39">
        <v>2.65</v>
      </c>
      <c r="O576" s="44"/>
      <c r="P576" s="43">
        <f t="shared" si="27"/>
        <v>73.272499999999994</v>
      </c>
    </row>
    <row r="577" spans="1:16" ht="20.25" x14ac:dyDescent="0.25">
      <c r="A577" s="48"/>
      <c r="B577" s="45" t="s">
        <v>490</v>
      </c>
      <c r="C577" s="42"/>
      <c r="D577" s="60"/>
      <c r="E577" s="39"/>
      <c r="F577" s="60"/>
      <c r="G577" s="39"/>
      <c r="H577" s="42"/>
      <c r="I577" s="39"/>
      <c r="J577" s="39">
        <v>30</v>
      </c>
      <c r="K577" s="39"/>
      <c r="L577" s="39"/>
      <c r="M577" s="39"/>
      <c r="N577" s="39">
        <v>2.65</v>
      </c>
      <c r="O577" s="44"/>
      <c r="P577" s="43">
        <f t="shared" si="27"/>
        <v>79.5</v>
      </c>
    </row>
    <row r="578" spans="1:16" s="150" customFormat="1" ht="20.25" x14ac:dyDescent="0.25">
      <c r="A578" s="48"/>
      <c r="B578" s="45" t="s">
        <v>491</v>
      </c>
      <c r="C578" s="42"/>
      <c r="D578" s="60"/>
      <c r="E578" s="39"/>
      <c r="F578" s="60"/>
      <c r="G578" s="39"/>
      <c r="H578" s="42"/>
      <c r="I578" s="39"/>
      <c r="J578" s="39">
        <v>26.49</v>
      </c>
      <c r="K578" s="39"/>
      <c r="L578" s="39"/>
      <c r="M578" s="39"/>
      <c r="N578" s="39">
        <v>2.65</v>
      </c>
      <c r="O578" s="44"/>
      <c r="P578" s="43">
        <f t="shared" si="27"/>
        <v>70.198499999999996</v>
      </c>
    </row>
    <row r="579" spans="1:16" s="150" customFormat="1" ht="20.25" x14ac:dyDescent="0.25">
      <c r="A579" s="48"/>
      <c r="B579" s="45" t="s">
        <v>492</v>
      </c>
      <c r="C579" s="42"/>
      <c r="D579" s="60"/>
      <c r="E579" s="39"/>
      <c r="F579" s="60"/>
      <c r="G579" s="39"/>
      <c r="H579" s="42"/>
      <c r="I579" s="39"/>
      <c r="J579" s="39">
        <v>10.6</v>
      </c>
      <c r="K579" s="39"/>
      <c r="L579" s="39"/>
      <c r="M579" s="39"/>
      <c r="N579" s="39">
        <v>2.65</v>
      </c>
      <c r="O579" s="44"/>
      <c r="P579" s="43">
        <f t="shared" si="27"/>
        <v>28.09</v>
      </c>
    </row>
    <row r="580" spans="1:16" s="150" customFormat="1" ht="20.25" x14ac:dyDescent="0.25">
      <c r="A580" s="48"/>
      <c r="B580" s="45" t="s">
        <v>493</v>
      </c>
      <c r="C580" s="42"/>
      <c r="D580" s="60"/>
      <c r="E580" s="39"/>
      <c r="F580" s="60"/>
      <c r="G580" s="39"/>
      <c r="H580" s="42"/>
      <c r="I580" s="39"/>
      <c r="J580" s="39">
        <v>18.12</v>
      </c>
      <c r="K580" s="39"/>
      <c r="L580" s="39"/>
      <c r="M580" s="39"/>
      <c r="N580" s="39">
        <v>2.65</v>
      </c>
      <c r="O580" s="44"/>
      <c r="P580" s="43">
        <f t="shared" si="27"/>
        <v>48.018000000000001</v>
      </c>
    </row>
    <row r="581" spans="1:16" s="150" customFormat="1" ht="20.25" x14ac:dyDescent="0.25">
      <c r="A581" s="48"/>
      <c r="B581" s="45" t="s">
        <v>494</v>
      </c>
      <c r="C581" s="42"/>
      <c r="D581" s="60"/>
      <c r="E581" s="39"/>
      <c r="F581" s="60"/>
      <c r="G581" s="39"/>
      <c r="H581" s="42"/>
      <c r="I581" s="39"/>
      <c r="J581" s="39">
        <v>23.5</v>
      </c>
      <c r="K581" s="39"/>
      <c r="L581" s="39"/>
      <c r="M581" s="39"/>
      <c r="N581" s="39">
        <v>2.65</v>
      </c>
      <c r="O581" s="44"/>
      <c r="P581" s="43">
        <f t="shared" si="27"/>
        <v>62.274999999999999</v>
      </c>
    </row>
    <row r="582" spans="1:16" s="150" customFormat="1" ht="20.25" x14ac:dyDescent="0.25">
      <c r="A582" s="48"/>
      <c r="B582" s="45" t="s">
        <v>496</v>
      </c>
      <c r="C582" s="42"/>
      <c r="D582" s="60"/>
      <c r="E582" s="39"/>
      <c r="F582" s="60"/>
      <c r="G582" s="39"/>
      <c r="H582" s="42"/>
      <c r="I582" s="39"/>
      <c r="J582" s="39">
        <v>33.799999999999997</v>
      </c>
      <c r="K582" s="39"/>
      <c r="L582" s="39"/>
      <c r="M582" s="39"/>
      <c r="N582" s="39">
        <v>2.65</v>
      </c>
      <c r="O582" s="44"/>
      <c r="P582" s="43">
        <f t="shared" si="27"/>
        <v>89.57</v>
      </c>
    </row>
    <row r="583" spans="1:16" s="150" customFormat="1" ht="21" x14ac:dyDescent="0.5">
      <c r="A583" s="62"/>
      <c r="B583" s="45" t="s">
        <v>565</v>
      </c>
      <c r="C583" s="38"/>
      <c r="D583" s="38"/>
      <c r="E583" s="38"/>
      <c r="F583" s="38"/>
      <c r="G583" s="38"/>
      <c r="H583" s="40"/>
      <c r="I583" s="149"/>
      <c r="J583" s="40"/>
      <c r="K583" s="149"/>
      <c r="L583" s="39">
        <v>40.130000000000003</v>
      </c>
      <c r="M583" s="149"/>
      <c r="N583" s="39">
        <v>2.15</v>
      </c>
      <c r="O583" s="35"/>
      <c r="P583" s="43">
        <f>L583*N583</f>
        <v>86.279499999999999</v>
      </c>
    </row>
    <row r="584" spans="1:16" ht="20.25" x14ac:dyDescent="0.25">
      <c r="A584" s="48"/>
      <c r="B584" s="45"/>
      <c r="C584" s="38"/>
      <c r="D584" s="38"/>
      <c r="E584" s="38"/>
      <c r="F584" s="38"/>
      <c r="G584" s="38"/>
      <c r="H584" s="40"/>
      <c r="I584" s="153"/>
      <c r="J584" s="40"/>
      <c r="K584" s="153"/>
      <c r="L584" s="39"/>
      <c r="M584" s="153"/>
      <c r="N584" s="39"/>
      <c r="O584" s="35"/>
      <c r="P584" s="43" t="s">
        <v>663</v>
      </c>
    </row>
    <row r="585" spans="1:16" ht="20.25" x14ac:dyDescent="0.25">
      <c r="A585" s="48"/>
      <c r="B585" s="45" t="s">
        <v>659</v>
      </c>
      <c r="C585" s="38"/>
      <c r="D585" s="38"/>
      <c r="E585" s="38"/>
      <c r="F585" s="38"/>
      <c r="G585" s="38"/>
      <c r="H585" s="40"/>
      <c r="I585" s="153"/>
      <c r="J585" s="40"/>
      <c r="K585" s="153"/>
      <c r="L585" s="39"/>
      <c r="M585" s="153"/>
      <c r="N585" s="39"/>
      <c r="O585" s="35"/>
      <c r="P585" s="43">
        <f>(8*1.65)+(2*0.9)+4.17</f>
        <v>19.170000000000002</v>
      </c>
    </row>
    <row r="586" spans="1:16" ht="20.25" x14ac:dyDescent="0.25">
      <c r="A586" s="48"/>
      <c r="B586" s="45" t="s">
        <v>660</v>
      </c>
      <c r="C586" s="38"/>
      <c r="D586" s="38"/>
      <c r="E586" s="38"/>
      <c r="F586" s="38"/>
      <c r="G586" s="38"/>
      <c r="H586" s="40"/>
      <c r="I586" s="153"/>
      <c r="J586" s="40"/>
      <c r="K586" s="153"/>
      <c r="L586" s="39"/>
      <c r="M586" s="153"/>
      <c r="N586" s="39"/>
      <c r="O586" s="35"/>
      <c r="P586" s="43">
        <f>(4*1.65)+(3*0.45)</f>
        <v>7.9499999999999993</v>
      </c>
    </row>
    <row r="587" spans="1:16" ht="20.25" x14ac:dyDescent="0.25">
      <c r="A587" s="48"/>
      <c r="B587" s="45" t="s">
        <v>661</v>
      </c>
      <c r="C587" s="38"/>
      <c r="D587" s="38"/>
      <c r="E587" s="38"/>
      <c r="F587" s="38"/>
      <c r="G587" s="38"/>
      <c r="H587" s="40"/>
      <c r="I587" s="153"/>
      <c r="J587" s="40"/>
      <c r="K587" s="153"/>
      <c r="L587" s="39"/>
      <c r="M587" s="153"/>
      <c r="N587" s="39"/>
      <c r="O587" s="35"/>
      <c r="P587" s="43">
        <f>5*1.65</f>
        <v>8.25</v>
      </c>
    </row>
    <row r="588" spans="1:16" ht="20.25" x14ac:dyDescent="0.25">
      <c r="A588" s="48"/>
      <c r="B588" s="45" t="s">
        <v>662</v>
      </c>
      <c r="C588" s="38"/>
      <c r="D588" s="38"/>
      <c r="E588" s="38"/>
      <c r="F588" s="38"/>
      <c r="G588" s="38"/>
      <c r="H588" s="40"/>
      <c r="I588" s="153"/>
      <c r="J588" s="40"/>
      <c r="K588" s="153"/>
      <c r="L588" s="39"/>
      <c r="M588" s="153"/>
      <c r="N588" s="39"/>
      <c r="O588" s="35"/>
      <c r="P588" s="43">
        <f>(2*1.65)+(2*0.9)</f>
        <v>5.0999999999999996</v>
      </c>
    </row>
    <row r="589" spans="1:16" ht="20.25" x14ac:dyDescent="0.25">
      <c r="A589" s="48"/>
      <c r="B589" s="45"/>
      <c r="C589" s="38"/>
      <c r="D589" s="38"/>
      <c r="E589" s="38"/>
      <c r="F589" s="38"/>
      <c r="G589" s="38"/>
      <c r="H589" s="40"/>
      <c r="I589" s="153"/>
      <c r="J589" s="40"/>
      <c r="K589" s="153"/>
      <c r="L589" s="39"/>
      <c r="M589" s="153"/>
      <c r="N589" s="39"/>
      <c r="O589" s="35"/>
      <c r="P589" s="43"/>
    </row>
    <row r="590" spans="1:16" ht="20.25" x14ac:dyDescent="0.25">
      <c r="A590" s="33" t="s">
        <v>206</v>
      </c>
      <c r="B590" s="251" t="s">
        <v>188</v>
      </c>
      <c r="C590" s="251"/>
      <c r="D590" s="251"/>
      <c r="E590" s="251"/>
      <c r="F590" s="251"/>
      <c r="G590" s="251"/>
      <c r="H590" s="251"/>
      <c r="I590" s="251"/>
      <c r="J590" s="252" t="s">
        <v>121</v>
      </c>
      <c r="K590" s="252"/>
      <c r="L590" s="252"/>
      <c r="M590" s="149"/>
      <c r="N590" s="35">
        <f>SUM(P592:P594)</f>
        <v>35.976999999999997</v>
      </c>
      <c r="O590" s="35"/>
      <c r="P590" s="36" t="s">
        <v>37</v>
      </c>
    </row>
    <row r="591" spans="1:16" ht="20.25" x14ac:dyDescent="0.25">
      <c r="A591" s="33"/>
      <c r="B591" s="148" t="s">
        <v>129</v>
      </c>
      <c r="C591" s="148"/>
      <c r="D591" s="148"/>
      <c r="E591" s="148"/>
      <c r="F591" s="148"/>
      <c r="G591" s="148"/>
      <c r="H591" s="47"/>
      <c r="I591" s="47"/>
      <c r="J591" s="149"/>
      <c r="K591" s="149"/>
      <c r="L591" s="149"/>
      <c r="M591" s="149"/>
      <c r="N591" s="35"/>
      <c r="O591" s="35"/>
      <c r="P591" s="41" t="s">
        <v>185</v>
      </c>
    </row>
    <row r="592" spans="1:16" ht="21" x14ac:dyDescent="0.5">
      <c r="A592" s="142"/>
      <c r="B592" s="45" t="s">
        <v>534</v>
      </c>
      <c r="C592" s="38"/>
      <c r="D592" s="38"/>
      <c r="E592" s="38"/>
      <c r="F592" s="38"/>
      <c r="G592" s="38"/>
      <c r="H592" s="40"/>
      <c r="I592" s="149"/>
      <c r="J592" s="40"/>
      <c r="K592" s="149"/>
      <c r="L592" s="39">
        <v>46.42</v>
      </c>
      <c r="M592" s="149"/>
      <c r="N592" s="39">
        <v>0.6</v>
      </c>
      <c r="O592" s="35"/>
      <c r="P592" s="43">
        <f>L592*N592</f>
        <v>27.852</v>
      </c>
    </row>
    <row r="593" spans="1:16" ht="21" x14ac:dyDescent="0.5">
      <c r="A593" s="142"/>
      <c r="B593" s="45" t="s">
        <v>535</v>
      </c>
      <c r="C593" s="42"/>
      <c r="D593" s="60"/>
      <c r="E593" s="39"/>
      <c r="F593" s="60"/>
      <c r="G593" s="39"/>
      <c r="H593" s="42"/>
      <c r="I593" s="39"/>
      <c r="J593" s="39"/>
      <c r="K593" s="39"/>
      <c r="L593" s="39">
        <v>4.1399999999999997</v>
      </c>
      <c r="M593" s="39"/>
      <c r="N593" s="44">
        <v>1.34</v>
      </c>
      <c r="O593" s="44"/>
      <c r="P593" s="43">
        <f>L593*N593</f>
        <v>5.5476000000000001</v>
      </c>
    </row>
    <row r="594" spans="1:16" ht="21" x14ac:dyDescent="0.5">
      <c r="A594" s="142"/>
      <c r="B594" s="45"/>
      <c r="C594" s="42"/>
      <c r="D594" s="60"/>
      <c r="E594" s="39"/>
      <c r="F594" s="60"/>
      <c r="G594" s="39"/>
      <c r="H594" s="42"/>
      <c r="I594" s="39"/>
      <c r="J594" s="39"/>
      <c r="K594" s="39"/>
      <c r="L594" s="39">
        <v>2.63</v>
      </c>
      <c r="M594" s="39"/>
      <c r="N594" s="44">
        <v>0.98</v>
      </c>
      <c r="O594" s="44"/>
      <c r="P594" s="43">
        <f>L594*N594</f>
        <v>2.5773999999999999</v>
      </c>
    </row>
    <row r="595" spans="1:16" ht="21" x14ac:dyDescent="0.5">
      <c r="A595" s="62"/>
      <c r="B595" s="62"/>
      <c r="C595" s="62"/>
      <c r="D595" s="62"/>
      <c r="E595" s="62"/>
      <c r="F595" s="62"/>
      <c r="G595" s="62"/>
      <c r="H595" s="62"/>
      <c r="I595" s="62"/>
      <c r="J595" s="62"/>
      <c r="K595" s="62"/>
      <c r="L595" s="62"/>
      <c r="M595" s="62"/>
      <c r="N595" s="62"/>
      <c r="O595" s="62"/>
      <c r="P595" s="62"/>
    </row>
    <row r="596" spans="1:16" ht="20.25" x14ac:dyDescent="0.25">
      <c r="A596" s="33" t="s">
        <v>207</v>
      </c>
      <c r="B596" s="251" t="s">
        <v>104</v>
      </c>
      <c r="C596" s="251"/>
      <c r="D596" s="251"/>
      <c r="E596" s="251"/>
      <c r="F596" s="251"/>
      <c r="G596" s="251"/>
      <c r="H596" s="251"/>
      <c r="I596" s="251"/>
      <c r="J596" s="252" t="s">
        <v>121</v>
      </c>
      <c r="K596" s="252"/>
      <c r="L596" s="252"/>
      <c r="M596" s="34"/>
      <c r="N596" s="35">
        <f>SUM(P598:P601)</f>
        <v>103.74000000000001</v>
      </c>
      <c r="O596" s="35"/>
      <c r="P596" s="36" t="s">
        <v>37</v>
      </c>
    </row>
    <row r="597" spans="1:16" ht="20.25" x14ac:dyDescent="0.25">
      <c r="A597" s="33"/>
      <c r="B597" s="37" t="s">
        <v>129</v>
      </c>
      <c r="C597" s="37"/>
      <c r="D597" s="37"/>
      <c r="E597" s="37"/>
      <c r="F597" s="37"/>
      <c r="G597" s="152" t="s">
        <v>142</v>
      </c>
      <c r="H597" s="47"/>
      <c r="I597" s="47"/>
      <c r="J597" s="34" t="s">
        <v>189</v>
      </c>
      <c r="K597" s="34"/>
      <c r="L597" s="34" t="s">
        <v>185</v>
      </c>
      <c r="M597" s="34"/>
      <c r="N597" s="35"/>
      <c r="O597" s="35"/>
      <c r="P597" s="41" t="s">
        <v>185</v>
      </c>
    </row>
    <row r="598" spans="1:16" ht="21" x14ac:dyDescent="0.5">
      <c r="A598" s="62"/>
      <c r="B598" s="45" t="s">
        <v>498</v>
      </c>
      <c r="C598" s="38"/>
      <c r="D598" s="38"/>
      <c r="E598" s="38"/>
      <c r="F598" s="38"/>
      <c r="G598" s="39">
        <v>21</v>
      </c>
      <c r="H598" s="40"/>
      <c r="I598" s="34"/>
      <c r="J598" s="39">
        <v>2</v>
      </c>
      <c r="K598" s="34"/>
      <c r="L598" s="39">
        <f>0.9*2.1</f>
        <v>1.8900000000000001</v>
      </c>
      <c r="M598" s="34"/>
      <c r="N598" s="40"/>
      <c r="O598" s="35"/>
      <c r="P598" s="62">
        <f>G598*J598*L598</f>
        <v>79.38000000000001</v>
      </c>
    </row>
    <row r="599" spans="1:16" ht="21" x14ac:dyDescent="0.5">
      <c r="A599" s="62"/>
      <c r="B599" s="45" t="s">
        <v>190</v>
      </c>
      <c r="C599" s="42"/>
      <c r="D599" s="60"/>
      <c r="E599" s="39"/>
      <c r="F599" s="60"/>
      <c r="G599" s="39">
        <v>4</v>
      </c>
      <c r="H599" s="42"/>
      <c r="I599" s="39"/>
      <c r="J599" s="39">
        <v>2</v>
      </c>
      <c r="K599" s="39"/>
      <c r="L599" s="39">
        <f>0.8*2.1</f>
        <v>1.6800000000000002</v>
      </c>
      <c r="M599" s="39"/>
      <c r="N599" s="44"/>
      <c r="O599" s="44"/>
      <c r="P599" s="62">
        <f t="shared" ref="P599:P601" si="28">G599*J599*L599</f>
        <v>13.440000000000001</v>
      </c>
    </row>
    <row r="600" spans="1:16" ht="21" x14ac:dyDescent="0.5">
      <c r="A600" s="62"/>
      <c r="B600" s="45" t="s">
        <v>499</v>
      </c>
      <c r="C600" s="42"/>
      <c r="D600" s="60"/>
      <c r="E600" s="39"/>
      <c r="F600" s="60"/>
      <c r="G600" s="39">
        <v>1</v>
      </c>
      <c r="H600" s="42"/>
      <c r="I600" s="39"/>
      <c r="J600" s="39">
        <v>2</v>
      </c>
      <c r="K600" s="39"/>
      <c r="L600" s="39">
        <f>1.9*2.1</f>
        <v>3.9899999999999998</v>
      </c>
      <c r="M600" s="39"/>
      <c r="N600" s="44"/>
      <c r="O600" s="44"/>
      <c r="P600" s="62">
        <f t="shared" si="28"/>
        <v>7.9799999999999995</v>
      </c>
    </row>
    <row r="601" spans="1:16" ht="21" x14ac:dyDescent="0.5">
      <c r="A601" s="62"/>
      <c r="B601" s="141" t="s">
        <v>500</v>
      </c>
      <c r="C601" s="62"/>
      <c r="D601" s="62"/>
      <c r="E601" s="62"/>
      <c r="F601" s="62"/>
      <c r="G601" s="39">
        <v>1</v>
      </c>
      <c r="H601" s="62"/>
      <c r="I601" s="62"/>
      <c r="J601" s="39">
        <v>2</v>
      </c>
      <c r="K601" s="62"/>
      <c r="L601" s="39">
        <f>0.7*2.1</f>
        <v>1.47</v>
      </c>
      <c r="M601" s="62"/>
      <c r="N601" s="62"/>
      <c r="O601" s="62"/>
      <c r="P601" s="62">
        <f t="shared" si="28"/>
        <v>2.94</v>
      </c>
    </row>
    <row r="602" spans="1:16" ht="21" x14ac:dyDescent="0.5">
      <c r="A602" s="62"/>
      <c r="B602" s="62"/>
      <c r="C602" s="62"/>
      <c r="D602" s="62"/>
      <c r="E602" s="62"/>
      <c r="F602" s="62"/>
      <c r="G602" s="62"/>
      <c r="H602" s="62"/>
      <c r="I602" s="62"/>
      <c r="J602" s="62"/>
      <c r="K602" s="62"/>
      <c r="L602" s="62"/>
      <c r="M602" s="62"/>
      <c r="N602" s="62"/>
      <c r="O602" s="62"/>
      <c r="P602" s="62"/>
    </row>
    <row r="603" spans="1:16" ht="21" x14ac:dyDescent="0.5">
      <c r="A603" s="142"/>
      <c r="B603" s="142"/>
      <c r="C603" s="142"/>
      <c r="D603" s="142"/>
      <c r="E603" s="142"/>
      <c r="F603" s="142"/>
      <c r="G603" s="142"/>
      <c r="H603" s="142"/>
      <c r="I603" s="142"/>
      <c r="J603" s="142"/>
      <c r="K603" s="142"/>
      <c r="L603" s="142"/>
      <c r="M603" s="142"/>
      <c r="N603" s="142"/>
      <c r="O603" s="142"/>
      <c r="P603" s="142"/>
    </row>
    <row r="604" spans="1:16" ht="20.25" x14ac:dyDescent="0.25">
      <c r="A604" s="33" t="s">
        <v>209</v>
      </c>
      <c r="B604" s="251" t="s">
        <v>108</v>
      </c>
      <c r="C604" s="251"/>
      <c r="D604" s="251"/>
      <c r="E604" s="251"/>
      <c r="F604" s="251"/>
      <c r="G604" s="251"/>
      <c r="H604" s="251"/>
      <c r="I604" s="251"/>
      <c r="J604" s="252" t="s">
        <v>121</v>
      </c>
      <c r="K604" s="252"/>
      <c r="L604" s="252"/>
      <c r="M604" s="153"/>
      <c r="N604" s="35">
        <f>SUM(P606:P610)</f>
        <v>68.200704000000002</v>
      </c>
      <c r="O604" s="35"/>
      <c r="P604" s="36" t="s">
        <v>37</v>
      </c>
    </row>
    <row r="605" spans="1:16" ht="20.25" x14ac:dyDescent="0.25">
      <c r="A605" s="33"/>
      <c r="B605" s="152" t="s">
        <v>129</v>
      </c>
      <c r="C605" s="152"/>
      <c r="D605" s="152"/>
      <c r="E605" s="152"/>
      <c r="F605" s="152"/>
      <c r="G605" s="152"/>
      <c r="H605" s="47"/>
      <c r="I605" s="47"/>
      <c r="J605" s="40" t="s">
        <v>189</v>
      </c>
      <c r="K605" s="153"/>
      <c r="L605" s="41" t="s">
        <v>161</v>
      </c>
      <c r="M605" s="153"/>
      <c r="N605" s="41" t="s">
        <v>138</v>
      </c>
      <c r="O605" s="35"/>
      <c r="P605" s="41" t="s">
        <v>185</v>
      </c>
    </row>
    <row r="606" spans="1:16" ht="20.25" x14ac:dyDescent="0.5">
      <c r="A606" s="33"/>
      <c r="B606" s="45" t="s">
        <v>501</v>
      </c>
      <c r="C606" s="38"/>
      <c r="D606" s="38"/>
      <c r="E606" s="38"/>
      <c r="F606" s="38"/>
      <c r="G606" s="38"/>
      <c r="H606" s="40"/>
      <c r="I606" s="153"/>
      <c r="J606" s="39">
        <v>1</v>
      </c>
      <c r="K606" s="153"/>
      <c r="L606" s="61">
        <v>11.8</v>
      </c>
      <c r="M606" s="153"/>
      <c r="N606" s="61">
        <v>1.1000000000000001</v>
      </c>
      <c r="O606" s="35"/>
      <c r="P606" s="159">
        <f>L606*N606*J606</f>
        <v>12.980000000000002</v>
      </c>
    </row>
    <row r="607" spans="1:16" ht="21" x14ac:dyDescent="0.5">
      <c r="A607" s="142"/>
      <c r="B607" s="45" t="s">
        <v>502</v>
      </c>
      <c r="C607" s="142"/>
      <c r="D607" s="142"/>
      <c r="E607" s="142"/>
      <c r="F607" s="142"/>
      <c r="G607" s="142"/>
      <c r="H607" s="142"/>
      <c r="I607" s="142"/>
      <c r="J607" s="39">
        <v>1</v>
      </c>
      <c r="K607" s="142"/>
      <c r="L607" s="61">
        <v>21.22</v>
      </c>
      <c r="M607" s="61"/>
      <c r="N607" s="61">
        <v>1.1000000000000001</v>
      </c>
      <c r="O607" s="142"/>
      <c r="P607" s="159">
        <f t="shared" ref="P607:P608" si="29">L607*N607*J607</f>
        <v>23.342000000000002</v>
      </c>
    </row>
    <row r="608" spans="1:16" ht="21" x14ac:dyDescent="0.5">
      <c r="A608" s="142"/>
      <c r="B608" s="45" t="s">
        <v>503</v>
      </c>
      <c r="C608" s="142"/>
      <c r="D608" s="142"/>
      <c r="E608" s="142"/>
      <c r="F608" s="142"/>
      <c r="G608" s="142"/>
      <c r="H608" s="142"/>
      <c r="I608" s="142"/>
      <c r="J608" s="39">
        <v>1</v>
      </c>
      <c r="K608" s="142"/>
      <c r="L608" s="61">
        <v>4.0999999999999996</v>
      </c>
      <c r="M608" s="61"/>
      <c r="N608" s="61">
        <v>1.1000000000000001</v>
      </c>
      <c r="O608" s="142"/>
      <c r="P608" s="159">
        <f t="shared" si="29"/>
        <v>4.51</v>
      </c>
    </row>
    <row r="609" spans="1:16" ht="21" x14ac:dyDescent="0.5">
      <c r="A609" s="142"/>
      <c r="B609" s="45" t="s">
        <v>191</v>
      </c>
      <c r="C609" s="42"/>
      <c r="D609" s="60"/>
      <c r="E609" s="39"/>
      <c r="F609" s="60"/>
      <c r="G609" s="39"/>
      <c r="H609" s="42"/>
      <c r="I609" s="39"/>
      <c r="J609" s="39">
        <f>2*3.14*0.04</f>
        <v>0.25120000000000003</v>
      </c>
      <c r="K609" s="39"/>
      <c r="L609" s="39">
        <v>98.92</v>
      </c>
      <c r="M609" s="39"/>
      <c r="N609" s="44"/>
      <c r="O609" s="44"/>
      <c r="P609" s="43">
        <f>J609*L609</f>
        <v>24.848704000000005</v>
      </c>
    </row>
    <row r="610" spans="1:16" ht="20.25" x14ac:dyDescent="0.25">
      <c r="A610" s="33"/>
      <c r="B610" s="160" t="s">
        <v>159</v>
      </c>
      <c r="C610" s="42" t="s">
        <v>140</v>
      </c>
      <c r="D610" s="38"/>
      <c r="E610" s="38"/>
      <c r="F610" s="38"/>
      <c r="G610" s="38"/>
      <c r="H610" s="39">
        <v>1</v>
      </c>
      <c r="I610" s="42"/>
      <c r="J610" s="43"/>
      <c r="K610" s="39"/>
      <c r="L610" s="43">
        <v>2.1</v>
      </c>
      <c r="M610" s="39" t="s">
        <v>128</v>
      </c>
      <c r="N610" s="44">
        <v>1.2</v>
      </c>
      <c r="O610" s="44" t="s">
        <v>133</v>
      </c>
      <c r="P610" s="43">
        <f>H610*L610*N610</f>
        <v>2.52</v>
      </c>
    </row>
    <row r="611" spans="1:16" ht="20.25" x14ac:dyDescent="0.25">
      <c r="A611" s="33"/>
      <c r="B611" s="39"/>
      <c r="C611" s="42"/>
      <c r="D611" s="38"/>
      <c r="E611" s="38"/>
      <c r="F611" s="38"/>
      <c r="G611" s="38"/>
      <c r="H611" s="39"/>
      <c r="I611" s="42"/>
      <c r="J611" s="43"/>
      <c r="K611" s="39"/>
      <c r="L611" s="43"/>
      <c r="M611" s="39"/>
      <c r="N611" s="44"/>
      <c r="O611" s="44"/>
      <c r="P611" s="43"/>
    </row>
    <row r="612" spans="1:16" ht="20.25" x14ac:dyDescent="0.25">
      <c r="A612" s="32">
        <v>14</v>
      </c>
      <c r="B612" s="254" t="s">
        <v>561</v>
      </c>
      <c r="C612" s="254"/>
      <c r="D612" s="254"/>
      <c r="E612" s="254"/>
      <c r="F612" s="254"/>
      <c r="G612" s="254"/>
      <c r="H612" s="254"/>
      <c r="I612" s="254"/>
      <c r="J612" s="254"/>
      <c r="K612" s="254"/>
      <c r="L612" s="254"/>
      <c r="M612" s="254"/>
      <c r="N612" s="254"/>
      <c r="O612" s="254"/>
      <c r="P612" s="254"/>
    </row>
    <row r="613" spans="1:16" ht="20.25" x14ac:dyDescent="0.25">
      <c r="A613" s="33" t="s">
        <v>115</v>
      </c>
      <c r="B613" s="251" t="s">
        <v>562</v>
      </c>
      <c r="C613" s="251"/>
      <c r="D613" s="251"/>
      <c r="E613" s="251"/>
      <c r="F613" s="251"/>
      <c r="G613" s="251"/>
      <c r="H613" s="251"/>
      <c r="I613" s="251"/>
      <c r="J613" s="252" t="s">
        <v>121</v>
      </c>
      <c r="K613" s="252"/>
      <c r="L613" s="252"/>
      <c r="M613" s="149"/>
      <c r="N613" s="35">
        <f>SUM(P615)</f>
        <v>8</v>
      </c>
      <c r="O613" s="35"/>
      <c r="P613" s="36" t="s">
        <v>142</v>
      </c>
    </row>
    <row r="614" spans="1:16" ht="20.25" x14ac:dyDescent="0.25">
      <c r="A614" s="33"/>
      <c r="B614" s="148" t="s">
        <v>129</v>
      </c>
      <c r="C614" s="148"/>
      <c r="D614" s="148"/>
      <c r="E614" s="148"/>
      <c r="F614" s="148"/>
      <c r="G614" s="148"/>
      <c r="H614" s="47"/>
      <c r="I614" s="47"/>
      <c r="J614" s="40" t="s">
        <v>189</v>
      </c>
      <c r="K614" s="149"/>
      <c r="L614" s="41" t="s">
        <v>142</v>
      </c>
      <c r="M614" s="149"/>
      <c r="N614" s="41"/>
      <c r="O614" s="35"/>
      <c r="P614" s="41"/>
    </row>
    <row r="615" spans="1:16" ht="21" x14ac:dyDescent="0.5">
      <c r="A615" s="33"/>
      <c r="B615" s="45" t="s">
        <v>564</v>
      </c>
      <c r="C615" s="38"/>
      <c r="D615" s="38"/>
      <c r="E615" s="38"/>
      <c r="F615" s="38"/>
      <c r="G615" s="38"/>
      <c r="H615" s="40"/>
      <c r="I615" s="149"/>
      <c r="J615" s="39">
        <v>1</v>
      </c>
      <c r="K615" s="149"/>
      <c r="L615" s="61">
        <v>8</v>
      </c>
      <c r="M615" s="149"/>
      <c r="N615" s="61"/>
      <c r="O615" s="35"/>
      <c r="P615" s="62">
        <f>L615*J615</f>
        <v>8</v>
      </c>
    </row>
    <row r="616" spans="1:16" ht="21" x14ac:dyDescent="0.5">
      <c r="A616" s="33"/>
      <c r="B616" s="45"/>
      <c r="C616" s="38"/>
      <c r="D616" s="38"/>
      <c r="E616" s="38"/>
      <c r="F616" s="38"/>
      <c r="G616" s="38"/>
      <c r="H616" s="40"/>
      <c r="I616" s="149"/>
      <c r="J616" s="39"/>
      <c r="K616" s="149"/>
      <c r="L616" s="61"/>
      <c r="M616" s="149"/>
      <c r="N616" s="61"/>
      <c r="O616" s="35"/>
      <c r="P616" s="62"/>
    </row>
    <row r="617" spans="1:16" ht="20.25" x14ac:dyDescent="0.25">
      <c r="A617" s="33" t="s">
        <v>559</v>
      </c>
      <c r="B617" s="251" t="s">
        <v>563</v>
      </c>
      <c r="C617" s="251"/>
      <c r="D617" s="251"/>
      <c r="E617" s="251"/>
      <c r="F617" s="251"/>
      <c r="G617" s="251"/>
      <c r="H617" s="251"/>
      <c r="I617" s="251"/>
      <c r="J617" s="252" t="s">
        <v>121</v>
      </c>
      <c r="K617" s="252"/>
      <c r="L617" s="252"/>
      <c r="M617" s="149"/>
      <c r="N617" s="35">
        <f>SUM(P619)</f>
        <v>8</v>
      </c>
      <c r="O617" s="35"/>
      <c r="P617" s="36" t="s">
        <v>39</v>
      </c>
    </row>
    <row r="618" spans="1:16" ht="20.25" x14ac:dyDescent="0.25">
      <c r="A618" s="33"/>
      <c r="B618" s="148" t="s">
        <v>129</v>
      </c>
      <c r="C618" s="148"/>
      <c r="D618" s="148"/>
      <c r="E618" s="148"/>
      <c r="F618" s="148"/>
      <c r="G618" s="148"/>
      <c r="H618" s="47"/>
      <c r="I618" s="47"/>
      <c r="J618" s="40" t="s">
        <v>189</v>
      </c>
      <c r="K618" s="149"/>
      <c r="L618" s="41" t="s">
        <v>161</v>
      </c>
      <c r="M618" s="149"/>
      <c r="N618" s="41"/>
      <c r="O618" s="35"/>
      <c r="P618" s="41" t="s">
        <v>154</v>
      </c>
    </row>
    <row r="619" spans="1:16" ht="21" x14ac:dyDescent="0.5">
      <c r="A619" s="33"/>
      <c r="B619" s="45" t="s">
        <v>564</v>
      </c>
      <c r="C619" s="38"/>
      <c r="D619" s="38"/>
      <c r="E619" s="38"/>
      <c r="F619" s="38"/>
      <c r="G619" s="38"/>
      <c r="H619" s="40"/>
      <c r="I619" s="149"/>
      <c r="J619" s="39">
        <v>1</v>
      </c>
      <c r="K619" s="149"/>
      <c r="L619" s="61">
        <v>8</v>
      </c>
      <c r="M619" s="149"/>
      <c r="N619" s="61"/>
      <c r="O619" s="35"/>
      <c r="P619" s="62">
        <f>L619*J619</f>
        <v>8</v>
      </c>
    </row>
    <row r="620" spans="1:16" ht="21" x14ac:dyDescent="0.5">
      <c r="A620" s="33"/>
      <c r="B620" s="45"/>
      <c r="C620" s="38"/>
      <c r="D620" s="38"/>
      <c r="E620" s="38"/>
      <c r="F620" s="38"/>
      <c r="G620" s="38"/>
      <c r="H620" s="40"/>
      <c r="I620" s="149"/>
      <c r="J620" s="39"/>
      <c r="K620" s="149"/>
      <c r="L620" s="61"/>
      <c r="M620" s="149"/>
      <c r="N620" s="61"/>
      <c r="O620" s="35"/>
      <c r="P620" s="62"/>
    </row>
    <row r="621" spans="1:16" ht="20.25" x14ac:dyDescent="0.25">
      <c r="A621" s="33" t="s">
        <v>560</v>
      </c>
      <c r="B621" s="251" t="s">
        <v>558</v>
      </c>
      <c r="C621" s="251"/>
      <c r="D621" s="251"/>
      <c r="E621" s="251"/>
      <c r="F621" s="251"/>
      <c r="G621" s="251"/>
      <c r="H621" s="251"/>
      <c r="I621" s="251"/>
      <c r="J621" s="252" t="s">
        <v>121</v>
      </c>
      <c r="K621" s="252"/>
      <c r="L621" s="252"/>
      <c r="M621" s="149"/>
      <c r="N621" s="35">
        <f>SUM(P623)</f>
        <v>25</v>
      </c>
      <c r="O621" s="35"/>
      <c r="P621" s="36" t="s">
        <v>39</v>
      </c>
    </row>
    <row r="622" spans="1:16" ht="20.25" x14ac:dyDescent="0.25">
      <c r="A622" s="33"/>
      <c r="B622" s="148" t="s">
        <v>129</v>
      </c>
      <c r="C622" s="148"/>
      <c r="D622" s="148"/>
      <c r="E622" s="148"/>
      <c r="F622" s="148"/>
      <c r="G622" s="148"/>
      <c r="H622" s="47"/>
      <c r="I622" s="47"/>
      <c r="J622" s="40" t="s">
        <v>189</v>
      </c>
      <c r="K622" s="149"/>
      <c r="L622" s="41" t="s">
        <v>161</v>
      </c>
      <c r="M622" s="149"/>
      <c r="N622" s="41"/>
      <c r="O622" s="35"/>
      <c r="P622" s="41" t="s">
        <v>154</v>
      </c>
    </row>
    <row r="623" spans="1:16" ht="21" x14ac:dyDescent="0.5">
      <c r="A623" s="33"/>
      <c r="B623" s="45" t="s">
        <v>564</v>
      </c>
      <c r="C623" s="38"/>
      <c r="D623" s="38"/>
      <c r="E623" s="38"/>
      <c r="F623" s="38"/>
      <c r="G623" s="38"/>
      <c r="H623" s="40"/>
      <c r="I623" s="149"/>
      <c r="J623" s="39">
        <v>1</v>
      </c>
      <c r="K623" s="149"/>
      <c r="L623" s="61">
        <v>25</v>
      </c>
      <c r="M623" s="149"/>
      <c r="N623" s="61"/>
      <c r="O623" s="35"/>
      <c r="P623" s="62">
        <f>L623*J623</f>
        <v>25</v>
      </c>
    </row>
    <row r="624" spans="1:16" ht="20.25" x14ac:dyDescent="0.25">
      <c r="A624" s="48"/>
      <c r="B624" s="45"/>
      <c r="C624" s="42"/>
      <c r="D624" s="60"/>
      <c r="E624" s="39"/>
      <c r="F624" s="60"/>
      <c r="G624" s="39"/>
      <c r="H624" s="42"/>
      <c r="I624" s="39"/>
      <c r="J624" s="39"/>
      <c r="K624" s="39"/>
      <c r="L624" s="39"/>
      <c r="M624" s="39"/>
      <c r="N624" s="44"/>
      <c r="O624" s="44"/>
      <c r="P624" s="43"/>
    </row>
    <row r="625" spans="1:16" ht="20.25" x14ac:dyDescent="0.25">
      <c r="A625" s="32">
        <v>15</v>
      </c>
      <c r="B625" s="254" t="s">
        <v>110</v>
      </c>
      <c r="C625" s="254"/>
      <c r="D625" s="254"/>
      <c r="E625" s="254"/>
      <c r="F625" s="254"/>
      <c r="G625" s="254"/>
      <c r="H625" s="254"/>
      <c r="I625" s="254"/>
      <c r="J625" s="254"/>
      <c r="K625" s="254"/>
      <c r="L625" s="254"/>
      <c r="M625" s="254"/>
      <c r="N625" s="254"/>
      <c r="O625" s="254"/>
      <c r="P625" s="254"/>
    </row>
    <row r="626" spans="1:16" ht="20.25" x14ac:dyDescent="0.25">
      <c r="A626" s="33" t="s">
        <v>211</v>
      </c>
      <c r="B626" s="251" t="s">
        <v>112</v>
      </c>
      <c r="C626" s="251"/>
      <c r="D626" s="251"/>
      <c r="E626" s="251"/>
      <c r="F626" s="251"/>
      <c r="G626" s="251"/>
      <c r="H626" s="251"/>
      <c r="I626" s="251"/>
      <c r="J626" s="252" t="s">
        <v>121</v>
      </c>
      <c r="K626" s="252"/>
      <c r="L626" s="252"/>
      <c r="M626" s="34"/>
      <c r="N626" s="35">
        <f>SUM(P628:P631)</f>
        <v>12</v>
      </c>
      <c r="O626" s="35"/>
      <c r="P626" s="36" t="s">
        <v>39</v>
      </c>
    </row>
    <row r="627" spans="1:16" ht="20.25" x14ac:dyDescent="0.25">
      <c r="A627" s="33"/>
      <c r="B627" s="37" t="s">
        <v>129</v>
      </c>
      <c r="C627" s="37"/>
      <c r="D627" s="37"/>
      <c r="E627" s="37"/>
      <c r="F627" s="37"/>
      <c r="G627" s="37"/>
      <c r="H627" s="47"/>
      <c r="I627" s="47"/>
      <c r="J627" s="40" t="s">
        <v>189</v>
      </c>
      <c r="K627" s="34"/>
      <c r="L627" s="41" t="s">
        <v>161</v>
      </c>
      <c r="M627" s="34"/>
      <c r="N627" s="41"/>
      <c r="O627" s="35"/>
      <c r="P627" s="41" t="s">
        <v>154</v>
      </c>
    </row>
    <row r="628" spans="1:16" ht="21" x14ac:dyDescent="0.5">
      <c r="A628" s="33"/>
      <c r="B628" s="45" t="s">
        <v>192</v>
      </c>
      <c r="C628" s="38"/>
      <c r="D628" s="38"/>
      <c r="E628" s="38"/>
      <c r="F628" s="38"/>
      <c r="G628" s="38"/>
      <c r="H628" s="40"/>
      <c r="I628" s="34"/>
      <c r="J628" s="39">
        <v>1</v>
      </c>
      <c r="K628" s="34"/>
      <c r="L628" s="61">
        <v>12</v>
      </c>
      <c r="M628" s="34"/>
      <c r="N628" s="61"/>
      <c r="O628" s="35"/>
      <c r="P628" s="62">
        <f>L628*J628</f>
        <v>12</v>
      </c>
    </row>
    <row r="629" spans="1:16" ht="20.25" x14ac:dyDescent="0.25">
      <c r="A629" s="48"/>
      <c r="B629" s="45"/>
      <c r="C629" s="42"/>
      <c r="D629" s="60"/>
      <c r="E629" s="39"/>
      <c r="F629" s="60"/>
      <c r="G629" s="39"/>
      <c r="H629" s="42"/>
      <c r="I629" s="39"/>
      <c r="J629" s="39"/>
      <c r="K629" s="39"/>
      <c r="L629" s="39"/>
      <c r="M629" s="39"/>
      <c r="N629" s="44"/>
      <c r="O629" s="44"/>
      <c r="P629" s="43"/>
    </row>
    <row r="630" spans="1:16" ht="20.25" x14ac:dyDescent="0.25">
      <c r="A630" s="32">
        <v>16</v>
      </c>
      <c r="B630" s="254" t="s">
        <v>193</v>
      </c>
      <c r="C630" s="254"/>
      <c r="D630" s="254"/>
      <c r="E630" s="254"/>
      <c r="F630" s="254"/>
      <c r="G630" s="254"/>
      <c r="H630" s="254"/>
      <c r="I630" s="254"/>
      <c r="J630" s="254"/>
      <c r="K630" s="254"/>
      <c r="L630" s="254"/>
      <c r="M630" s="254"/>
      <c r="N630" s="254"/>
      <c r="O630" s="254"/>
      <c r="P630" s="254"/>
    </row>
    <row r="631" spans="1:16" ht="20.25" x14ac:dyDescent="0.25">
      <c r="A631" s="33" t="s">
        <v>795</v>
      </c>
      <c r="B631" s="251" t="s">
        <v>280</v>
      </c>
      <c r="C631" s="251"/>
      <c r="D631" s="251"/>
      <c r="E631" s="251"/>
      <c r="F631" s="251"/>
      <c r="G631" s="251"/>
      <c r="H631" s="251"/>
      <c r="I631" s="251"/>
      <c r="J631" s="252" t="s">
        <v>121</v>
      </c>
      <c r="K631" s="252"/>
      <c r="L631" s="252"/>
      <c r="M631" s="34"/>
      <c r="N631" s="35">
        <f>SUM(P633:P635)</f>
        <v>40.832000000000001</v>
      </c>
      <c r="O631" s="35"/>
      <c r="P631" s="36" t="s">
        <v>37</v>
      </c>
    </row>
    <row r="632" spans="1:16" ht="20.25" x14ac:dyDescent="0.25">
      <c r="A632" s="33"/>
      <c r="B632" s="37" t="s">
        <v>129</v>
      </c>
      <c r="C632" s="37"/>
      <c r="D632" s="37"/>
      <c r="E632" s="37"/>
      <c r="F632" s="37"/>
      <c r="G632" s="37"/>
      <c r="H632" s="47"/>
      <c r="I632" s="47"/>
      <c r="J632" s="40" t="s">
        <v>189</v>
      </c>
      <c r="K632" s="34"/>
      <c r="L632" s="41" t="s">
        <v>161</v>
      </c>
      <c r="M632" s="34"/>
      <c r="N632" s="41" t="s">
        <v>138</v>
      </c>
      <c r="O632" s="35"/>
      <c r="P632" s="41" t="s">
        <v>185</v>
      </c>
    </row>
    <row r="633" spans="1:16" ht="20.25" x14ac:dyDescent="0.5">
      <c r="A633" s="33"/>
      <c r="B633" s="45" t="s">
        <v>501</v>
      </c>
      <c r="C633" s="38"/>
      <c r="D633" s="38"/>
      <c r="E633" s="38"/>
      <c r="F633" s="38"/>
      <c r="G633" s="38"/>
      <c r="H633" s="40"/>
      <c r="I633" s="34"/>
      <c r="J633" s="39">
        <v>1</v>
      </c>
      <c r="K633" s="34"/>
      <c r="L633" s="61">
        <v>11.8</v>
      </c>
      <c r="M633" s="34"/>
      <c r="N633" s="61">
        <v>1.1000000000000001</v>
      </c>
      <c r="O633" s="35"/>
      <c r="P633" s="141">
        <f>L633*N633*J633</f>
        <v>12.980000000000002</v>
      </c>
    </row>
    <row r="634" spans="1:16" ht="21" x14ac:dyDescent="0.5">
      <c r="A634" s="62"/>
      <c r="B634" s="45" t="s">
        <v>502</v>
      </c>
      <c r="C634" s="62"/>
      <c r="D634" s="62"/>
      <c r="E634" s="62"/>
      <c r="F634" s="62"/>
      <c r="G634" s="62"/>
      <c r="H634" s="62"/>
      <c r="I634" s="62"/>
      <c r="J634" s="39">
        <v>1</v>
      </c>
      <c r="K634" s="62"/>
      <c r="L634" s="61">
        <v>21.22</v>
      </c>
      <c r="M634" s="61"/>
      <c r="N634" s="61">
        <v>1.1000000000000001</v>
      </c>
      <c r="O634" s="62"/>
      <c r="P634" s="141">
        <f t="shared" ref="P634:P635" si="30">L634*N634*J634</f>
        <v>23.342000000000002</v>
      </c>
    </row>
    <row r="635" spans="1:16" ht="21" x14ac:dyDescent="0.5">
      <c r="A635" s="62"/>
      <c r="B635" s="45" t="s">
        <v>503</v>
      </c>
      <c r="C635" s="62"/>
      <c r="D635" s="62"/>
      <c r="E635" s="62"/>
      <c r="F635" s="62"/>
      <c r="G635" s="62"/>
      <c r="H635" s="62"/>
      <c r="I635" s="62"/>
      <c r="J635" s="39">
        <v>1</v>
      </c>
      <c r="K635" s="62"/>
      <c r="L635" s="61">
        <v>4.0999999999999996</v>
      </c>
      <c r="M635" s="61"/>
      <c r="N635" s="61">
        <v>1.1000000000000001</v>
      </c>
      <c r="O635" s="62"/>
      <c r="P635" s="141">
        <f t="shared" si="30"/>
        <v>4.51</v>
      </c>
    </row>
    <row r="636" spans="1:16" ht="21" x14ac:dyDescent="0.5">
      <c r="A636" s="62"/>
      <c r="B636" s="45"/>
      <c r="C636" s="62"/>
      <c r="D636" s="62"/>
      <c r="E636" s="62"/>
      <c r="F636" s="62"/>
      <c r="G636" s="62"/>
      <c r="H636" s="62"/>
      <c r="I636" s="62"/>
      <c r="J636" s="62"/>
      <c r="K636" s="62"/>
      <c r="L636" s="62"/>
      <c r="M636" s="62"/>
      <c r="N636" s="62"/>
      <c r="O636" s="62"/>
      <c r="P636" s="43"/>
    </row>
    <row r="637" spans="1:16" ht="20.25" x14ac:dyDescent="0.25">
      <c r="A637" s="33" t="s">
        <v>865</v>
      </c>
      <c r="B637" s="251" t="s">
        <v>281</v>
      </c>
      <c r="C637" s="251"/>
      <c r="D637" s="251"/>
      <c r="E637" s="251"/>
      <c r="F637" s="251"/>
      <c r="G637" s="251"/>
      <c r="H637" s="251"/>
      <c r="I637" s="251"/>
      <c r="J637" s="252" t="s">
        <v>121</v>
      </c>
      <c r="K637" s="252"/>
      <c r="L637" s="252"/>
      <c r="M637" s="34"/>
      <c r="N637" s="35">
        <f>SUM(P639:P642)</f>
        <v>98.919999999999987</v>
      </c>
      <c r="O637" s="35"/>
      <c r="P637" s="36" t="s">
        <v>39</v>
      </c>
    </row>
    <row r="638" spans="1:16" ht="20.25" x14ac:dyDescent="0.25">
      <c r="A638" s="33"/>
      <c r="B638" s="37" t="s">
        <v>129</v>
      </c>
      <c r="C638" s="37"/>
      <c r="D638" s="37"/>
      <c r="E638" s="37"/>
      <c r="F638" s="37"/>
      <c r="G638" s="37"/>
      <c r="H638" s="47"/>
      <c r="I638" s="47"/>
      <c r="J638" s="40" t="s">
        <v>189</v>
      </c>
      <c r="K638" s="34"/>
      <c r="L638" s="41" t="s">
        <v>161</v>
      </c>
      <c r="M638" s="34"/>
      <c r="N638" s="41"/>
      <c r="O638" s="35"/>
      <c r="P638" s="41" t="s">
        <v>161</v>
      </c>
    </row>
    <row r="639" spans="1:16" ht="20.25" x14ac:dyDescent="0.25">
      <c r="A639" s="33"/>
      <c r="B639" s="45" t="s">
        <v>194</v>
      </c>
      <c r="C639" s="38"/>
      <c r="D639" s="38"/>
      <c r="E639" s="38"/>
      <c r="F639" s="38"/>
      <c r="G639" s="38"/>
      <c r="H639" s="40"/>
      <c r="I639" s="34"/>
      <c r="J639" s="39">
        <v>2</v>
      </c>
      <c r="K639" s="34"/>
      <c r="L639" s="61">
        <v>16.43</v>
      </c>
      <c r="M639" s="34"/>
      <c r="N639" s="61"/>
      <c r="O639" s="35"/>
      <c r="P639" s="61">
        <f>J639*L639</f>
        <v>32.86</v>
      </c>
    </row>
    <row r="640" spans="1:16" ht="21" x14ac:dyDescent="0.5">
      <c r="A640" s="62"/>
      <c r="B640" s="45" t="s">
        <v>195</v>
      </c>
      <c r="C640" s="62"/>
      <c r="D640" s="62"/>
      <c r="E640" s="62"/>
      <c r="F640" s="62"/>
      <c r="G640" s="62"/>
      <c r="H640" s="62"/>
      <c r="I640" s="62"/>
      <c r="J640" s="39">
        <v>2</v>
      </c>
      <c r="K640" s="62"/>
      <c r="L640" s="61">
        <v>16.43</v>
      </c>
      <c r="M640" s="62"/>
      <c r="N640" s="62"/>
      <c r="O640" s="62"/>
      <c r="P640" s="61">
        <f t="shared" ref="P640:P642" si="31">J640*L640</f>
        <v>32.86</v>
      </c>
    </row>
    <row r="641" spans="1:16" ht="21" x14ac:dyDescent="0.5">
      <c r="A641" s="62"/>
      <c r="B641" s="45" t="s">
        <v>196</v>
      </c>
      <c r="C641" s="62"/>
      <c r="D641" s="62"/>
      <c r="E641" s="62"/>
      <c r="F641" s="62"/>
      <c r="G641" s="62"/>
      <c r="H641" s="62"/>
      <c r="I641" s="62"/>
      <c r="J641" s="39">
        <v>2</v>
      </c>
      <c r="K641" s="62"/>
      <c r="L641" s="61">
        <v>8.3000000000000007</v>
      </c>
      <c r="M641" s="62"/>
      <c r="N641" s="62"/>
      <c r="O641" s="62"/>
      <c r="P641" s="61">
        <f t="shared" si="31"/>
        <v>16.600000000000001</v>
      </c>
    </row>
    <row r="642" spans="1:16" ht="21" x14ac:dyDescent="0.5">
      <c r="A642" s="62"/>
      <c r="B642" s="45" t="s">
        <v>504</v>
      </c>
      <c r="C642" s="62"/>
      <c r="D642" s="62"/>
      <c r="E642" s="62"/>
      <c r="F642" s="62"/>
      <c r="G642" s="62"/>
      <c r="H642" s="62"/>
      <c r="I642" s="62"/>
      <c r="J642" s="39">
        <v>2</v>
      </c>
      <c r="K642" s="62"/>
      <c r="L642" s="61">
        <v>8.3000000000000007</v>
      </c>
      <c r="M642" s="62"/>
      <c r="N642" s="62"/>
      <c r="O642" s="62"/>
      <c r="P642" s="61">
        <f t="shared" si="31"/>
        <v>16.600000000000001</v>
      </c>
    </row>
    <row r="643" spans="1:16" ht="21" x14ac:dyDescent="0.5">
      <c r="A643" s="62"/>
      <c r="B643" s="45"/>
      <c r="C643" s="62"/>
      <c r="D643" s="62"/>
      <c r="E643" s="62"/>
      <c r="F643" s="62"/>
      <c r="G643" s="62"/>
      <c r="H643" s="62"/>
      <c r="I643" s="62"/>
      <c r="J643" s="39"/>
      <c r="K643" s="62"/>
      <c r="L643" s="61"/>
      <c r="M643" s="62"/>
      <c r="N643" s="62"/>
      <c r="O643" s="62"/>
      <c r="P643" s="61"/>
    </row>
    <row r="644" spans="1:16" ht="20.25" x14ac:dyDescent="0.25">
      <c r="A644" s="33" t="s">
        <v>866</v>
      </c>
      <c r="B644" s="251" t="s">
        <v>575</v>
      </c>
      <c r="C644" s="251"/>
      <c r="D644" s="251"/>
      <c r="E644" s="251"/>
      <c r="F644" s="251"/>
      <c r="G644" s="251"/>
      <c r="H644" s="251"/>
      <c r="I644" s="251"/>
      <c r="J644" s="252" t="s">
        <v>121</v>
      </c>
      <c r="K644" s="252"/>
      <c r="L644" s="252"/>
      <c r="M644" s="153"/>
      <c r="N644" s="35">
        <f>SUM(P646:P649)</f>
        <v>2.4000000000000004</v>
      </c>
      <c r="O644" s="35"/>
      <c r="P644" s="36" t="s">
        <v>37</v>
      </c>
    </row>
    <row r="645" spans="1:16" ht="20.25" x14ac:dyDescent="0.25">
      <c r="A645" s="33"/>
      <c r="B645" s="152" t="s">
        <v>129</v>
      </c>
      <c r="C645" s="152"/>
      <c r="D645" s="152"/>
      <c r="E645" s="152"/>
      <c r="F645" s="152"/>
      <c r="G645" s="152"/>
      <c r="H645" s="47"/>
      <c r="I645" s="47"/>
      <c r="J645" s="40"/>
      <c r="K645" s="153"/>
      <c r="L645" s="41"/>
      <c r="M645" s="153"/>
      <c r="N645" s="41"/>
      <c r="O645" s="35"/>
      <c r="P645" s="41" t="s">
        <v>185</v>
      </c>
    </row>
    <row r="646" spans="1:16" ht="20.25" x14ac:dyDescent="0.25">
      <c r="A646" s="33"/>
      <c r="B646" s="45" t="s">
        <v>676</v>
      </c>
      <c r="C646" s="38"/>
      <c r="D646" s="38"/>
      <c r="E646" s="38"/>
      <c r="F646" s="38"/>
      <c r="G646" s="38"/>
      <c r="H646" s="40"/>
      <c r="I646" s="153"/>
      <c r="J646" s="39">
        <v>3</v>
      </c>
      <c r="K646" s="153"/>
      <c r="L646" s="61">
        <v>0.8</v>
      </c>
      <c r="M646" s="153"/>
      <c r="N646" s="61"/>
      <c r="O646" s="35"/>
      <c r="P646" s="61">
        <f>J646*L646</f>
        <v>2.4000000000000004</v>
      </c>
    </row>
    <row r="647" spans="1:16" ht="20.25" x14ac:dyDescent="0.25">
      <c r="A647" s="33"/>
      <c r="B647" s="45"/>
      <c r="C647" s="38"/>
      <c r="D647" s="38"/>
      <c r="E647" s="38"/>
      <c r="F647" s="38"/>
      <c r="G647" s="38"/>
      <c r="H647" s="40"/>
      <c r="I647" s="153"/>
      <c r="J647" s="39"/>
      <c r="K647" s="153"/>
      <c r="L647" s="61"/>
      <c r="M647" s="153"/>
      <c r="N647" s="61"/>
      <c r="O647" s="35"/>
      <c r="P647" s="61"/>
    </row>
    <row r="648" spans="1:16" ht="20.25" x14ac:dyDescent="0.25">
      <c r="A648" s="33" t="s">
        <v>867</v>
      </c>
      <c r="B648" s="251" t="s">
        <v>118</v>
      </c>
      <c r="C648" s="251"/>
      <c r="D648" s="251"/>
      <c r="E648" s="251"/>
      <c r="F648" s="251"/>
      <c r="G648" s="251"/>
      <c r="H648" s="251"/>
      <c r="I648" s="251"/>
      <c r="J648" s="252" t="s">
        <v>121</v>
      </c>
      <c r="K648" s="252"/>
      <c r="L648" s="252"/>
      <c r="M648" s="34"/>
      <c r="N648" s="35">
        <f>SUM(P650:P650)</f>
        <v>460.13</v>
      </c>
      <c r="O648" s="35"/>
      <c r="P648" s="36" t="s">
        <v>37</v>
      </c>
    </row>
    <row r="649" spans="1:16" ht="20.25" x14ac:dyDescent="0.25">
      <c r="A649" s="33"/>
      <c r="B649" s="37" t="s">
        <v>129</v>
      </c>
      <c r="C649" s="37"/>
      <c r="D649" s="37"/>
      <c r="E649" s="37"/>
      <c r="F649" s="37"/>
      <c r="G649" s="37"/>
      <c r="H649" s="47"/>
      <c r="I649" s="47"/>
      <c r="J649" s="40"/>
      <c r="K649" s="34"/>
      <c r="L649" s="41"/>
      <c r="M649" s="34"/>
      <c r="N649" s="41"/>
      <c r="O649" s="35"/>
      <c r="P649" s="41" t="s">
        <v>185</v>
      </c>
    </row>
    <row r="650" spans="1:16" ht="20.25" x14ac:dyDescent="0.25">
      <c r="A650" s="33"/>
      <c r="B650" s="45" t="s">
        <v>675</v>
      </c>
      <c r="C650" s="38"/>
      <c r="D650" s="38"/>
      <c r="E650" s="38"/>
      <c r="F650" s="38"/>
      <c r="G650" s="38"/>
      <c r="H650" s="40"/>
      <c r="I650" s="34"/>
      <c r="J650" s="39"/>
      <c r="K650" s="34"/>
      <c r="L650" s="61"/>
      <c r="M650" s="34"/>
      <c r="N650" s="61"/>
      <c r="O650" s="35"/>
      <c r="P650" s="61">
        <v>460.13</v>
      </c>
    </row>
    <row r="651" spans="1:16" ht="21" x14ac:dyDescent="0.5">
      <c r="A651" s="62"/>
      <c r="B651" s="45"/>
      <c r="C651" s="62"/>
      <c r="D651" s="62"/>
      <c r="E651" s="62"/>
      <c r="F651" s="62"/>
      <c r="G651" s="62"/>
      <c r="H651" s="62"/>
      <c r="I651" s="62"/>
      <c r="J651" s="62"/>
      <c r="K651" s="62"/>
      <c r="L651" s="62"/>
      <c r="M651" s="62"/>
      <c r="N651" s="62"/>
      <c r="O651" s="62"/>
      <c r="P651" s="43"/>
    </row>
    <row r="653" spans="1:16" x14ac:dyDescent="0.25">
      <c r="B653" s="162"/>
      <c r="C653" s="162"/>
      <c r="D653" s="162"/>
      <c r="E653" s="162"/>
      <c r="F653" s="162"/>
    </row>
    <row r="654" spans="1:16" ht="20.25" x14ac:dyDescent="0.25">
      <c r="B654" s="196"/>
      <c r="C654" s="162"/>
      <c r="D654" s="162"/>
      <c r="E654" s="163"/>
      <c r="F654" s="163"/>
    </row>
    <row r="655" spans="1:16" ht="20.25" x14ac:dyDescent="0.25">
      <c r="B655" s="196"/>
      <c r="C655" s="162"/>
      <c r="D655" s="162"/>
      <c r="E655" s="163"/>
      <c r="F655" s="163"/>
    </row>
    <row r="656" spans="1:16" x14ac:dyDescent="0.25">
      <c r="F656" s="190"/>
    </row>
    <row r="660" spans="5:12" x14ac:dyDescent="0.25">
      <c r="F660" s="190"/>
    </row>
    <row r="661" spans="5:12" x14ac:dyDescent="0.25">
      <c r="F661" s="190"/>
    </row>
    <row r="662" spans="5:12" x14ac:dyDescent="0.25">
      <c r="F662" s="190"/>
    </row>
    <row r="664" spans="5:12" x14ac:dyDescent="0.25">
      <c r="E664" s="190"/>
    </row>
    <row r="665" spans="5:12" x14ac:dyDescent="0.25">
      <c r="L665" s="189"/>
    </row>
  </sheetData>
  <mergeCells count="201">
    <mergeCell ref="B625:P625"/>
    <mergeCell ref="J613:L613"/>
    <mergeCell ref="B473:I473"/>
    <mergeCell ref="J473:L473"/>
    <mergeCell ref="B433:I433"/>
    <mergeCell ref="J433:L433"/>
    <mergeCell ref="B444:I444"/>
    <mergeCell ref="J449:L449"/>
    <mergeCell ref="B455:I455"/>
    <mergeCell ref="J455:L455"/>
    <mergeCell ref="B461:I461"/>
    <mergeCell ref="J461:L461"/>
    <mergeCell ref="B449:I449"/>
    <mergeCell ref="B467:I467"/>
    <mergeCell ref="J467:L467"/>
    <mergeCell ref="B462:I462"/>
    <mergeCell ref="J462:L462"/>
    <mergeCell ref="B468:I468"/>
    <mergeCell ref="J553:L553"/>
    <mergeCell ref="B590:I590"/>
    <mergeCell ref="J590:L590"/>
    <mergeCell ref="B481:I481"/>
    <mergeCell ref="J481:L481"/>
    <mergeCell ref="B518:I518"/>
    <mergeCell ref="J617:L617"/>
    <mergeCell ref="B612:P612"/>
    <mergeCell ref="B613:I613"/>
    <mergeCell ref="A3:P3"/>
    <mergeCell ref="B232:P232"/>
    <mergeCell ref="B319:P319"/>
    <mergeCell ref="B345:P345"/>
    <mergeCell ref="B356:P356"/>
    <mergeCell ref="B76:I76"/>
    <mergeCell ref="J76:L76"/>
    <mergeCell ref="B272:P272"/>
    <mergeCell ref="B5:P5"/>
    <mergeCell ref="B75:P75"/>
    <mergeCell ref="B101:P101"/>
    <mergeCell ref="B139:P139"/>
    <mergeCell ref="J339:L339"/>
    <mergeCell ref="B233:I233"/>
    <mergeCell ref="J233:L233"/>
    <mergeCell ref="B244:I244"/>
    <mergeCell ref="B301:I301"/>
    <mergeCell ref="B71:I71"/>
    <mergeCell ref="J71:L71"/>
    <mergeCell ref="B648:I648"/>
    <mergeCell ref="J648:L648"/>
    <mergeCell ref="B438:I438"/>
    <mergeCell ref="J438:L438"/>
    <mergeCell ref="B626:I626"/>
    <mergeCell ref="J626:L626"/>
    <mergeCell ref="B631:I631"/>
    <mergeCell ref="J631:L631"/>
    <mergeCell ref="B637:I637"/>
    <mergeCell ref="J637:L637"/>
    <mergeCell ref="B596:I596"/>
    <mergeCell ref="J596:L596"/>
    <mergeCell ref="B604:I604"/>
    <mergeCell ref="J604:L604"/>
    <mergeCell ref="B537:I537"/>
    <mergeCell ref="J537:L537"/>
    <mergeCell ref="J468:L468"/>
    <mergeCell ref="B456:I456"/>
    <mergeCell ref="J518:L518"/>
    <mergeCell ref="B621:I621"/>
    <mergeCell ref="J621:L621"/>
    <mergeCell ref="B617:I617"/>
    <mergeCell ref="J444:L444"/>
    <mergeCell ref="B553:I553"/>
    <mergeCell ref="B644:I644"/>
    <mergeCell ref="J644:L644"/>
    <mergeCell ref="B630:P630"/>
    <mergeCell ref="B288:I288"/>
    <mergeCell ref="J288:L288"/>
    <mergeCell ref="J392:L392"/>
    <mergeCell ref="B398:I398"/>
    <mergeCell ref="J398:L398"/>
    <mergeCell ref="B368:I368"/>
    <mergeCell ref="J368:L368"/>
    <mergeCell ref="B404:I404"/>
    <mergeCell ref="B443:I443"/>
    <mergeCell ref="J443:L443"/>
    <mergeCell ref="B409:I409"/>
    <mergeCell ref="B403:P403"/>
    <mergeCell ref="J409:L409"/>
    <mergeCell ref="B415:I415"/>
    <mergeCell ref="B422:I422"/>
    <mergeCell ref="J422:L422"/>
    <mergeCell ref="B432:I432"/>
    <mergeCell ref="B346:I346"/>
    <mergeCell ref="J301:L301"/>
    <mergeCell ref="J296:L296"/>
    <mergeCell ref="J369:L369"/>
    <mergeCell ref="B374:P374"/>
    <mergeCell ref="B312:I312"/>
    <mergeCell ref="J312:L312"/>
    <mergeCell ref="B320:I320"/>
    <mergeCell ref="J320:L320"/>
    <mergeCell ref="B306:I306"/>
    <mergeCell ref="J306:L306"/>
    <mergeCell ref="B363:I363"/>
    <mergeCell ref="J363:L363"/>
    <mergeCell ref="B339:I339"/>
    <mergeCell ref="B373:I373"/>
    <mergeCell ref="J373:L373"/>
    <mergeCell ref="B296:I296"/>
    <mergeCell ref="B329:I329"/>
    <mergeCell ref="J329:L329"/>
    <mergeCell ref="B333:I333"/>
    <mergeCell ref="J333:L333"/>
    <mergeCell ref="B480:P480"/>
    <mergeCell ref="B450:I450"/>
    <mergeCell ref="J450:L450"/>
    <mergeCell ref="B392:I392"/>
    <mergeCell ref="J432:L432"/>
    <mergeCell ref="J415:L415"/>
    <mergeCell ref="B410:I410"/>
    <mergeCell ref="J410:L410"/>
    <mergeCell ref="J427:L427"/>
    <mergeCell ref="B427:I427"/>
    <mergeCell ref="J416:L416"/>
    <mergeCell ref="B421:I421"/>
    <mergeCell ref="J421:L421"/>
    <mergeCell ref="B478:I478"/>
    <mergeCell ref="J478:L478"/>
    <mergeCell ref="J404:L404"/>
    <mergeCell ref="J346:L346"/>
    <mergeCell ref="B357:I357"/>
    <mergeCell ref="J357:L357"/>
    <mergeCell ref="J456:L456"/>
    <mergeCell ref="B166:I166"/>
    <mergeCell ref="J166:L166"/>
    <mergeCell ref="B203:I203"/>
    <mergeCell ref="J203:L203"/>
    <mergeCell ref="B212:I212"/>
    <mergeCell ref="J212:L212"/>
    <mergeCell ref="B278:I278"/>
    <mergeCell ref="J278:L278"/>
    <mergeCell ref="B283:I283"/>
    <mergeCell ref="J283:L283"/>
    <mergeCell ref="J244:L244"/>
    <mergeCell ref="B251:I251"/>
    <mergeCell ref="J251:L251"/>
    <mergeCell ref="B273:I273"/>
    <mergeCell ref="J273:L273"/>
    <mergeCell ref="B267:I267"/>
    <mergeCell ref="J267:L267"/>
    <mergeCell ref="B227:I227"/>
    <mergeCell ref="J227:L227"/>
    <mergeCell ref="B156:I156"/>
    <mergeCell ref="J156:L156"/>
    <mergeCell ref="B80:I80"/>
    <mergeCell ref="J80:L80"/>
    <mergeCell ref="B102:I102"/>
    <mergeCell ref="J102:L102"/>
    <mergeCell ref="B127:I127"/>
    <mergeCell ref="J127:L127"/>
    <mergeCell ref="B119:I119"/>
    <mergeCell ref="J119:L119"/>
    <mergeCell ref="J90:L90"/>
    <mergeCell ref="B94:I94"/>
    <mergeCell ref="J94:L94"/>
    <mergeCell ref="A2:P2"/>
    <mergeCell ref="B6:I6"/>
    <mergeCell ref="J6:L6"/>
    <mergeCell ref="B27:I27"/>
    <mergeCell ref="J27:L27"/>
    <mergeCell ref="B257:I257"/>
    <mergeCell ref="J257:L257"/>
    <mergeCell ref="B292:I292"/>
    <mergeCell ref="J292:L292"/>
    <mergeCell ref="B59:I59"/>
    <mergeCell ref="J59:L59"/>
    <mergeCell ref="B64:I64"/>
    <mergeCell ref="J64:L64"/>
    <mergeCell ref="B68:I68"/>
    <mergeCell ref="J68:L68"/>
    <mergeCell ref="B32:I32"/>
    <mergeCell ref="J32:L32"/>
    <mergeCell ref="B40:I40"/>
    <mergeCell ref="J40:L40"/>
    <mergeCell ref="B48:I48"/>
    <mergeCell ref="J48:L48"/>
    <mergeCell ref="B140:I140"/>
    <mergeCell ref="J140:L140"/>
    <mergeCell ref="B90:I90"/>
    <mergeCell ref="B375:I375"/>
    <mergeCell ref="J375:L375"/>
    <mergeCell ref="B364:I364"/>
    <mergeCell ref="J364:L364"/>
    <mergeCell ref="B416:I416"/>
    <mergeCell ref="B386:I386"/>
    <mergeCell ref="J386:L386"/>
    <mergeCell ref="B380:I380"/>
    <mergeCell ref="J380:L380"/>
    <mergeCell ref="B381:I381"/>
    <mergeCell ref="B369:I369"/>
    <mergeCell ref="J381:L381"/>
    <mergeCell ref="B385:I385"/>
    <mergeCell ref="J385:L385"/>
  </mergeCells>
  <pageMargins left="0.511811024" right="0.511811024" top="0.78740157499999996" bottom="0.78740157499999996" header="0.31496062000000002" footer="0.31496062000000002"/>
  <pageSetup paperSize="9" scale="7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42"/>
  <sheetViews>
    <sheetView view="pageBreakPreview" topLeftCell="A224" zoomScale="85" zoomScaleSheetLayoutView="85" workbookViewId="0">
      <selection activeCell="H241" sqref="H241"/>
    </sheetView>
  </sheetViews>
  <sheetFormatPr defaultRowHeight="12.75" x14ac:dyDescent="0.2"/>
  <cols>
    <col min="1" max="1" width="9.140625" style="208"/>
    <col min="2" max="2" width="17.5703125" style="208" customWidth="1"/>
    <col min="3" max="3" width="88.28515625" style="208" bestFit="1" customWidth="1"/>
    <col min="4" max="5" width="9.140625" style="208"/>
    <col min="6" max="6" width="14.42578125" style="208" bestFit="1" customWidth="1"/>
    <col min="7" max="7" width="13.42578125" style="208" bestFit="1" customWidth="1"/>
    <col min="8" max="8" width="13.42578125" style="208" customWidth="1"/>
    <col min="9" max="16384" width="9.140625" style="208"/>
  </cols>
  <sheetData>
    <row r="2" spans="2:8" x14ac:dyDescent="0.2">
      <c r="B2" s="256" t="s">
        <v>331</v>
      </c>
      <c r="C2" s="256"/>
      <c r="D2" s="256"/>
      <c r="E2" s="256"/>
      <c r="F2" s="256"/>
      <c r="G2" s="256"/>
      <c r="H2" s="207"/>
    </row>
    <row r="4" spans="2:8" ht="38.25" x14ac:dyDescent="0.2">
      <c r="B4" s="209" t="s">
        <v>613</v>
      </c>
      <c r="C4" s="206" t="s">
        <v>871</v>
      </c>
      <c r="D4" s="209" t="s">
        <v>311</v>
      </c>
      <c r="E4" s="209" t="s">
        <v>312</v>
      </c>
      <c r="F4" s="206" t="s">
        <v>313</v>
      </c>
      <c r="G4" s="209" t="s">
        <v>314</v>
      </c>
      <c r="H4" s="210"/>
    </row>
    <row r="5" spans="2:8" x14ac:dyDescent="0.2">
      <c r="B5" s="209"/>
      <c r="C5" s="209"/>
      <c r="D5" s="209"/>
      <c r="E5" s="209"/>
      <c r="F5" s="209"/>
      <c r="G5" s="209"/>
      <c r="H5" s="210"/>
    </row>
    <row r="6" spans="2:8" x14ac:dyDescent="0.2">
      <c r="B6" s="209" t="s">
        <v>315</v>
      </c>
      <c r="C6" s="209" t="s">
        <v>129</v>
      </c>
      <c r="D6" s="209"/>
      <c r="E6" s="209"/>
      <c r="F6" s="209"/>
      <c r="G6" s="209"/>
      <c r="H6" s="210"/>
    </row>
    <row r="7" spans="2:8" x14ac:dyDescent="0.2">
      <c r="B7" s="209" t="s">
        <v>316</v>
      </c>
      <c r="C7" s="206" t="s">
        <v>317</v>
      </c>
      <c r="D7" s="209" t="s">
        <v>142</v>
      </c>
      <c r="E7" s="209">
        <v>1</v>
      </c>
      <c r="F7" s="209">
        <v>58.61</v>
      </c>
      <c r="G7" s="211">
        <f>F7*E7</f>
        <v>58.61</v>
      </c>
      <c r="H7" s="212"/>
    </row>
    <row r="8" spans="2:8" x14ac:dyDescent="0.2">
      <c r="B8" s="209" t="s">
        <v>318</v>
      </c>
      <c r="C8" s="206" t="s">
        <v>319</v>
      </c>
      <c r="D8" s="209" t="s">
        <v>142</v>
      </c>
      <c r="E8" s="209">
        <v>1</v>
      </c>
      <c r="F8" s="209">
        <v>132.59</v>
      </c>
      <c r="G8" s="211">
        <f t="shared" ref="G8:G11" si="0">F8*E8</f>
        <v>132.59</v>
      </c>
      <c r="H8" s="212"/>
    </row>
    <row r="9" spans="2:8" ht="25.5" x14ac:dyDescent="0.2">
      <c r="B9" s="209" t="s">
        <v>320</v>
      </c>
      <c r="C9" s="206" t="s">
        <v>321</v>
      </c>
      <c r="D9" s="209" t="s">
        <v>142</v>
      </c>
      <c r="E9" s="209">
        <v>2</v>
      </c>
      <c r="F9" s="209">
        <v>22.43</v>
      </c>
      <c r="G9" s="211">
        <f t="shared" si="0"/>
        <v>44.86</v>
      </c>
      <c r="H9" s="212"/>
    </row>
    <row r="10" spans="2:8" ht="25.5" x14ac:dyDescent="0.2">
      <c r="B10" s="209" t="s">
        <v>322</v>
      </c>
      <c r="C10" s="206" t="s">
        <v>323</v>
      </c>
      <c r="D10" s="209" t="s">
        <v>142</v>
      </c>
      <c r="E10" s="209">
        <v>1</v>
      </c>
      <c r="F10" s="209">
        <v>60</v>
      </c>
      <c r="G10" s="211">
        <f t="shared" si="0"/>
        <v>60</v>
      </c>
      <c r="H10" s="212"/>
    </row>
    <row r="11" spans="2:8" ht="25.5" x14ac:dyDescent="0.2">
      <c r="B11" s="209" t="s">
        <v>781</v>
      </c>
      <c r="C11" s="206" t="s">
        <v>875</v>
      </c>
      <c r="D11" s="209" t="s">
        <v>142</v>
      </c>
      <c r="E11" s="209">
        <v>1</v>
      </c>
      <c r="F11" s="209">
        <v>187.75</v>
      </c>
      <c r="G11" s="211">
        <f t="shared" si="0"/>
        <v>187.75</v>
      </c>
      <c r="H11" s="212"/>
    </row>
    <row r="12" spans="2:8" x14ac:dyDescent="0.2">
      <c r="B12" s="256"/>
      <c r="C12" s="256"/>
      <c r="D12" s="256"/>
      <c r="E12" s="256"/>
      <c r="F12" s="256"/>
      <c r="G12" s="211">
        <f>SUM(G7:G11)</f>
        <v>483.81</v>
      </c>
      <c r="H12" s="212"/>
    </row>
    <row r="13" spans="2:8" x14ac:dyDescent="0.2">
      <c r="C13" s="213"/>
    </row>
    <row r="14" spans="2:8" ht="38.25" x14ac:dyDescent="0.2">
      <c r="B14" s="209" t="s">
        <v>614</v>
      </c>
      <c r="C14" s="206" t="s">
        <v>872</v>
      </c>
      <c r="D14" s="209" t="s">
        <v>311</v>
      </c>
      <c r="E14" s="209" t="s">
        <v>312</v>
      </c>
      <c r="F14" s="206" t="s">
        <v>313</v>
      </c>
      <c r="G14" s="209" t="s">
        <v>314</v>
      </c>
      <c r="H14" s="210"/>
    </row>
    <row r="15" spans="2:8" x14ac:dyDescent="0.2">
      <c r="B15" s="209"/>
      <c r="C15" s="209"/>
      <c r="D15" s="209"/>
      <c r="E15" s="209"/>
      <c r="F15" s="209"/>
      <c r="G15" s="209"/>
      <c r="H15" s="210"/>
    </row>
    <row r="16" spans="2:8" x14ac:dyDescent="0.2">
      <c r="B16" s="209" t="s">
        <v>315</v>
      </c>
      <c r="C16" s="209" t="s">
        <v>129</v>
      </c>
      <c r="D16" s="209"/>
      <c r="E16" s="209"/>
      <c r="F16" s="209"/>
      <c r="G16" s="209"/>
      <c r="H16" s="210"/>
    </row>
    <row r="17" spans="2:8" x14ac:dyDescent="0.2">
      <c r="B17" s="209">
        <v>90817</v>
      </c>
      <c r="C17" s="206" t="s">
        <v>605</v>
      </c>
      <c r="D17" s="209" t="s">
        <v>142</v>
      </c>
      <c r="E17" s="209">
        <v>1</v>
      </c>
      <c r="F17" s="209">
        <v>54.76</v>
      </c>
      <c r="G17" s="211">
        <f>F17*E17</f>
        <v>54.76</v>
      </c>
      <c r="H17" s="212"/>
    </row>
    <row r="18" spans="2:8" x14ac:dyDescent="0.2">
      <c r="B18" s="209">
        <v>91288</v>
      </c>
      <c r="C18" s="206" t="s">
        <v>606</v>
      </c>
      <c r="D18" s="209" t="s">
        <v>142</v>
      </c>
      <c r="E18" s="209">
        <v>1</v>
      </c>
      <c r="F18" s="209">
        <v>127.4</v>
      </c>
      <c r="G18" s="211">
        <f t="shared" ref="G18:G21" si="1">F18*E18</f>
        <v>127.4</v>
      </c>
      <c r="H18" s="212"/>
    </row>
    <row r="19" spans="2:8" ht="25.5" x14ac:dyDescent="0.2">
      <c r="B19" s="209" t="s">
        <v>320</v>
      </c>
      <c r="C19" s="206" t="s">
        <v>607</v>
      </c>
      <c r="D19" s="209" t="s">
        <v>142</v>
      </c>
      <c r="E19" s="209">
        <v>2</v>
      </c>
      <c r="F19" s="209">
        <v>22.43</v>
      </c>
      <c r="G19" s="211">
        <f t="shared" si="1"/>
        <v>44.86</v>
      </c>
      <c r="H19" s="212"/>
    </row>
    <row r="20" spans="2:8" ht="25.5" x14ac:dyDescent="0.2">
      <c r="B20" s="209" t="s">
        <v>322</v>
      </c>
      <c r="C20" s="206" t="s">
        <v>323</v>
      </c>
      <c r="D20" s="209" t="s">
        <v>142</v>
      </c>
      <c r="E20" s="209">
        <v>1</v>
      </c>
      <c r="F20" s="209">
        <v>60</v>
      </c>
      <c r="G20" s="211">
        <f t="shared" si="1"/>
        <v>60</v>
      </c>
      <c r="H20" s="212"/>
    </row>
    <row r="21" spans="2:8" ht="25.5" x14ac:dyDescent="0.2">
      <c r="B21" s="209" t="s">
        <v>782</v>
      </c>
      <c r="C21" s="206" t="s">
        <v>876</v>
      </c>
      <c r="D21" s="209" t="s">
        <v>142</v>
      </c>
      <c r="E21" s="209">
        <v>1</v>
      </c>
      <c r="F21" s="209">
        <v>204.36</v>
      </c>
      <c r="G21" s="211">
        <f t="shared" si="1"/>
        <v>204.36</v>
      </c>
      <c r="H21" s="212"/>
    </row>
    <row r="22" spans="2:8" x14ac:dyDescent="0.2">
      <c r="B22" s="256"/>
      <c r="C22" s="256"/>
      <c r="D22" s="256"/>
      <c r="E22" s="256"/>
      <c r="F22" s="256"/>
      <c r="G22" s="211">
        <f>SUM(G17:G21)</f>
        <v>491.38</v>
      </c>
      <c r="H22" s="212"/>
    </row>
    <row r="23" spans="2:8" x14ac:dyDescent="0.2">
      <c r="C23" s="213"/>
    </row>
    <row r="24" spans="2:8" ht="38.25" x14ac:dyDescent="0.2">
      <c r="B24" s="209" t="s">
        <v>615</v>
      </c>
      <c r="C24" s="206" t="s">
        <v>873</v>
      </c>
      <c r="D24" s="209" t="s">
        <v>311</v>
      </c>
      <c r="E24" s="209" t="s">
        <v>312</v>
      </c>
      <c r="F24" s="206" t="s">
        <v>313</v>
      </c>
      <c r="G24" s="209" t="s">
        <v>314</v>
      </c>
      <c r="H24" s="210"/>
    </row>
    <row r="25" spans="2:8" x14ac:dyDescent="0.2">
      <c r="B25" s="209"/>
      <c r="C25" s="209"/>
      <c r="D25" s="209"/>
      <c r="E25" s="209"/>
      <c r="F25" s="209"/>
      <c r="G25" s="209"/>
      <c r="H25" s="210"/>
    </row>
    <row r="26" spans="2:8" x14ac:dyDescent="0.2">
      <c r="B26" s="209" t="s">
        <v>315</v>
      </c>
      <c r="C26" s="209" t="s">
        <v>129</v>
      </c>
      <c r="D26" s="209"/>
      <c r="E26" s="209"/>
      <c r="F26" s="209"/>
      <c r="G26" s="209"/>
      <c r="H26" s="210"/>
    </row>
    <row r="27" spans="2:8" x14ac:dyDescent="0.2">
      <c r="B27" s="209" t="s">
        <v>316</v>
      </c>
      <c r="C27" s="206" t="s">
        <v>317</v>
      </c>
      <c r="D27" s="209" t="s">
        <v>142</v>
      </c>
      <c r="E27" s="209">
        <v>1</v>
      </c>
      <c r="F27" s="209">
        <v>58.61</v>
      </c>
      <c r="G27" s="211">
        <f>F27*E27</f>
        <v>58.61</v>
      </c>
      <c r="H27" s="212"/>
    </row>
    <row r="28" spans="2:8" x14ac:dyDescent="0.2">
      <c r="B28" s="209" t="s">
        <v>318</v>
      </c>
      <c r="C28" s="206" t="s">
        <v>319</v>
      </c>
      <c r="D28" s="209" t="s">
        <v>142</v>
      </c>
      <c r="E28" s="209">
        <v>2</v>
      </c>
      <c r="F28" s="209">
        <v>132.59</v>
      </c>
      <c r="G28" s="211">
        <f t="shared" ref="G28:G31" si="2">F28*E28</f>
        <v>265.18</v>
      </c>
      <c r="H28" s="212"/>
    </row>
    <row r="29" spans="2:8" ht="25.5" x14ac:dyDescent="0.2">
      <c r="B29" s="209" t="s">
        <v>320</v>
      </c>
      <c r="C29" s="206" t="s">
        <v>321</v>
      </c>
      <c r="D29" s="209" t="s">
        <v>142</v>
      </c>
      <c r="E29" s="209">
        <v>3</v>
      </c>
      <c r="F29" s="209">
        <v>22.43</v>
      </c>
      <c r="G29" s="211">
        <f t="shared" si="2"/>
        <v>67.289999999999992</v>
      </c>
      <c r="H29" s="212"/>
    </row>
    <row r="30" spans="2:8" ht="25.5" x14ac:dyDescent="0.2">
      <c r="B30" s="209" t="s">
        <v>322</v>
      </c>
      <c r="C30" s="206" t="s">
        <v>323</v>
      </c>
      <c r="D30" s="209" t="s">
        <v>142</v>
      </c>
      <c r="E30" s="209">
        <v>1</v>
      </c>
      <c r="F30" s="209">
        <v>60</v>
      </c>
      <c r="G30" s="211">
        <f t="shared" si="2"/>
        <v>60</v>
      </c>
      <c r="H30" s="212"/>
    </row>
    <row r="31" spans="2:8" ht="25.5" x14ac:dyDescent="0.2">
      <c r="B31" s="209" t="s">
        <v>781</v>
      </c>
      <c r="C31" s="206" t="s">
        <v>875</v>
      </c>
      <c r="D31" s="209" t="s">
        <v>142</v>
      </c>
      <c r="E31" s="209">
        <v>2</v>
      </c>
      <c r="F31" s="209">
        <v>187.75</v>
      </c>
      <c r="G31" s="211">
        <f t="shared" si="2"/>
        <v>375.5</v>
      </c>
      <c r="H31" s="212"/>
    </row>
    <row r="32" spans="2:8" x14ac:dyDescent="0.2">
      <c r="B32" s="256"/>
      <c r="C32" s="256"/>
      <c r="D32" s="256"/>
      <c r="E32" s="256"/>
      <c r="F32" s="256"/>
      <c r="G32" s="211">
        <f>SUM(G27:G31)</f>
        <v>826.58</v>
      </c>
      <c r="H32" s="212"/>
    </row>
    <row r="33" spans="2:8" ht="38.25" x14ac:dyDescent="0.2">
      <c r="B33" s="209" t="s">
        <v>616</v>
      </c>
      <c r="C33" s="206" t="s">
        <v>874</v>
      </c>
      <c r="D33" s="209" t="s">
        <v>311</v>
      </c>
      <c r="E33" s="209" t="s">
        <v>312</v>
      </c>
      <c r="F33" s="206" t="s">
        <v>313</v>
      </c>
      <c r="G33" s="209" t="s">
        <v>314</v>
      </c>
      <c r="H33" s="210"/>
    </row>
    <row r="34" spans="2:8" x14ac:dyDescent="0.2">
      <c r="B34" s="209"/>
      <c r="C34" s="209"/>
      <c r="D34" s="209"/>
      <c r="E34" s="209"/>
      <c r="F34" s="209"/>
      <c r="G34" s="209"/>
      <c r="H34" s="210"/>
    </row>
    <row r="35" spans="2:8" x14ac:dyDescent="0.2">
      <c r="B35" s="209" t="s">
        <v>315</v>
      </c>
      <c r="C35" s="209" t="s">
        <v>129</v>
      </c>
      <c r="D35" s="209"/>
      <c r="E35" s="209"/>
      <c r="F35" s="209"/>
      <c r="G35" s="209"/>
      <c r="H35" s="210"/>
    </row>
    <row r="36" spans="2:8" ht="25.5" x14ac:dyDescent="0.2">
      <c r="B36" s="209">
        <v>90806</v>
      </c>
      <c r="C36" s="206" t="s">
        <v>611</v>
      </c>
      <c r="D36" s="209" t="s">
        <v>142</v>
      </c>
      <c r="E36" s="209">
        <v>1</v>
      </c>
      <c r="F36" s="209">
        <v>207.04</v>
      </c>
      <c r="G36" s="211">
        <f>F36*E36</f>
        <v>207.04</v>
      </c>
      <c r="H36" s="212"/>
    </row>
    <row r="37" spans="2:8" ht="25.5" x14ac:dyDescent="0.2">
      <c r="B37" s="209">
        <v>91301</v>
      </c>
      <c r="C37" s="206" t="s">
        <v>612</v>
      </c>
      <c r="D37" s="209" t="s">
        <v>142</v>
      </c>
      <c r="E37" s="209">
        <v>2</v>
      </c>
      <c r="F37" s="209">
        <v>20.38</v>
      </c>
      <c r="G37" s="211">
        <f t="shared" ref="G37:G39" si="3">F37*E37</f>
        <v>40.76</v>
      </c>
      <c r="H37" s="212"/>
    </row>
    <row r="38" spans="2:8" ht="25.5" x14ac:dyDescent="0.2">
      <c r="B38" s="209" t="s">
        <v>322</v>
      </c>
      <c r="C38" s="206" t="s">
        <v>323</v>
      </c>
      <c r="D38" s="209" t="s">
        <v>142</v>
      </c>
      <c r="E38" s="209">
        <v>1</v>
      </c>
      <c r="F38" s="209">
        <v>60</v>
      </c>
      <c r="G38" s="211">
        <f t="shared" si="3"/>
        <v>60</v>
      </c>
      <c r="H38" s="212"/>
    </row>
    <row r="39" spans="2:8" ht="25.5" x14ac:dyDescent="0.2">
      <c r="B39" s="209">
        <v>4981</v>
      </c>
      <c r="C39" s="206" t="s">
        <v>877</v>
      </c>
      <c r="D39" s="209" t="s">
        <v>142</v>
      </c>
      <c r="E39" s="209">
        <v>1</v>
      </c>
      <c r="F39" s="209">
        <v>120</v>
      </c>
      <c r="G39" s="211">
        <f t="shared" si="3"/>
        <v>120</v>
      </c>
      <c r="H39" s="212"/>
    </row>
    <row r="40" spans="2:8" x14ac:dyDescent="0.2">
      <c r="B40" s="256"/>
      <c r="C40" s="256"/>
      <c r="D40" s="256"/>
      <c r="E40" s="256"/>
      <c r="F40" s="256"/>
      <c r="G40" s="211">
        <f>SUM(G36:G39)</f>
        <v>427.79999999999995</v>
      </c>
      <c r="H40" s="212"/>
    </row>
    <row r="41" spans="2:8" x14ac:dyDescent="0.2">
      <c r="C41" s="213"/>
    </row>
    <row r="42" spans="2:8" ht="38.25" hidden="1" x14ac:dyDescent="0.2">
      <c r="B42" s="209" t="s">
        <v>613</v>
      </c>
      <c r="C42" s="206" t="s">
        <v>236</v>
      </c>
      <c r="D42" s="209" t="s">
        <v>311</v>
      </c>
      <c r="E42" s="209" t="s">
        <v>312</v>
      </c>
      <c r="F42" s="206" t="s">
        <v>313</v>
      </c>
      <c r="G42" s="209" t="s">
        <v>314</v>
      </c>
      <c r="H42" s="210"/>
    </row>
    <row r="43" spans="2:8" hidden="1" x14ac:dyDescent="0.2">
      <c r="B43" s="209" t="s">
        <v>315</v>
      </c>
      <c r="C43" s="206"/>
      <c r="D43" s="209"/>
      <c r="E43" s="209"/>
      <c r="F43" s="209"/>
      <c r="G43" s="209"/>
      <c r="H43" s="210"/>
    </row>
    <row r="44" spans="2:8" hidden="1" x14ac:dyDescent="0.2">
      <c r="B44" s="209">
        <v>86879</v>
      </c>
      <c r="C44" s="206" t="s">
        <v>324</v>
      </c>
      <c r="D44" s="209" t="s">
        <v>123</v>
      </c>
      <c r="E44" s="209">
        <v>1</v>
      </c>
      <c r="F44" s="209">
        <v>4.59</v>
      </c>
      <c r="G44" s="211">
        <f>F44*E44</f>
        <v>4.59</v>
      </c>
      <c r="H44" s="212"/>
    </row>
    <row r="45" spans="2:8" hidden="1" x14ac:dyDescent="0.2">
      <c r="B45" s="209">
        <v>86882</v>
      </c>
      <c r="C45" s="209" t="s">
        <v>325</v>
      </c>
      <c r="D45" s="209" t="s">
        <v>123</v>
      </c>
      <c r="E45" s="209">
        <v>1</v>
      </c>
      <c r="F45" s="209">
        <v>14.14</v>
      </c>
      <c r="G45" s="211">
        <f t="shared" ref="G45:G48" si="4">F45*E45</f>
        <v>14.14</v>
      </c>
      <c r="H45" s="212"/>
    </row>
    <row r="46" spans="2:8" hidden="1" x14ac:dyDescent="0.2">
      <c r="B46" s="209">
        <v>86884</v>
      </c>
      <c r="C46" s="206" t="s">
        <v>326</v>
      </c>
      <c r="D46" s="209" t="s">
        <v>123</v>
      </c>
      <c r="E46" s="209">
        <v>1</v>
      </c>
      <c r="F46" s="209">
        <v>5.67</v>
      </c>
      <c r="G46" s="211">
        <f t="shared" si="4"/>
        <v>5.67</v>
      </c>
      <c r="H46" s="212"/>
    </row>
    <row r="47" spans="2:8" ht="25.5" hidden="1" x14ac:dyDescent="0.2">
      <c r="B47" s="209">
        <v>86904</v>
      </c>
      <c r="C47" s="206" t="s">
        <v>327</v>
      </c>
      <c r="D47" s="209" t="s">
        <v>123</v>
      </c>
      <c r="E47" s="209">
        <v>1</v>
      </c>
      <c r="F47" s="209">
        <v>77.87</v>
      </c>
      <c r="G47" s="211">
        <f t="shared" si="4"/>
        <v>77.87</v>
      </c>
      <c r="H47" s="212"/>
    </row>
    <row r="48" spans="2:8" hidden="1" x14ac:dyDescent="0.2">
      <c r="B48" s="209" t="s">
        <v>328</v>
      </c>
      <c r="C48" s="206" t="s">
        <v>329</v>
      </c>
      <c r="D48" s="209" t="s">
        <v>123</v>
      </c>
      <c r="E48" s="209">
        <v>1</v>
      </c>
      <c r="F48" s="209">
        <v>236.16</v>
      </c>
      <c r="G48" s="211">
        <f t="shared" si="4"/>
        <v>236.16</v>
      </c>
      <c r="H48" s="212"/>
    </row>
    <row r="49" spans="2:8" hidden="1" x14ac:dyDescent="0.2">
      <c r="B49" s="257"/>
      <c r="C49" s="258"/>
      <c r="D49" s="258"/>
      <c r="E49" s="258"/>
      <c r="F49" s="259"/>
      <c r="G49" s="211">
        <f>SUM(G44:G48)</f>
        <v>338.43</v>
      </c>
      <c r="H49" s="212"/>
    </row>
    <row r="52" spans="2:8" x14ac:dyDescent="0.2">
      <c r="B52" s="214" t="s">
        <v>588</v>
      </c>
      <c r="C52" s="214" t="s">
        <v>253</v>
      </c>
      <c r="D52" s="214" t="s">
        <v>311</v>
      </c>
      <c r="E52" s="214" t="s">
        <v>312</v>
      </c>
      <c r="F52" s="215" t="s">
        <v>313</v>
      </c>
      <c r="G52" s="214" t="s">
        <v>314</v>
      </c>
      <c r="H52" s="216"/>
    </row>
    <row r="53" spans="2:8" x14ac:dyDescent="0.2">
      <c r="B53" s="214" t="s">
        <v>357</v>
      </c>
      <c r="C53" s="215" t="s">
        <v>358</v>
      </c>
      <c r="D53" s="214" t="s">
        <v>359</v>
      </c>
      <c r="E53" s="214">
        <v>0.5</v>
      </c>
      <c r="F53" s="214">
        <v>14.63</v>
      </c>
      <c r="G53" s="217">
        <f>E53*F53</f>
        <v>7.3150000000000004</v>
      </c>
      <c r="H53" s="218"/>
    </row>
    <row r="54" spans="2:8" x14ac:dyDescent="0.2">
      <c r="B54" s="219"/>
      <c r="C54" s="219"/>
      <c r="D54" s="219"/>
      <c r="E54" s="219"/>
      <c r="F54" s="219"/>
      <c r="G54" s="219"/>
      <c r="H54" s="219"/>
    </row>
    <row r="55" spans="2:8" x14ac:dyDescent="0.2">
      <c r="B55" s="219"/>
      <c r="C55" s="219"/>
      <c r="D55" s="219"/>
      <c r="E55" s="219"/>
      <c r="F55" s="219"/>
      <c r="G55" s="219"/>
      <c r="H55" s="219"/>
    </row>
    <row r="56" spans="2:8" x14ac:dyDescent="0.2">
      <c r="B56" s="219"/>
      <c r="C56" s="219"/>
      <c r="D56" s="219"/>
      <c r="E56" s="219"/>
      <c r="F56" s="219"/>
      <c r="G56" s="219"/>
      <c r="H56" s="219"/>
    </row>
    <row r="57" spans="2:8" ht="25.5" x14ac:dyDescent="0.2">
      <c r="B57" s="214" t="s">
        <v>589</v>
      </c>
      <c r="C57" s="215" t="s">
        <v>257</v>
      </c>
      <c r="D57" s="214" t="s">
        <v>311</v>
      </c>
      <c r="E57" s="214" t="s">
        <v>312</v>
      </c>
      <c r="F57" s="215" t="s">
        <v>313</v>
      </c>
      <c r="G57" s="214" t="s">
        <v>314</v>
      </c>
      <c r="H57" s="216"/>
    </row>
    <row r="58" spans="2:8" x14ac:dyDescent="0.2">
      <c r="B58" s="214" t="s">
        <v>360</v>
      </c>
      <c r="C58" s="214" t="s">
        <v>361</v>
      </c>
      <c r="D58" s="214" t="s">
        <v>362</v>
      </c>
      <c r="E58" s="214">
        <v>54</v>
      </c>
      <c r="F58" s="215">
        <v>0.4</v>
      </c>
      <c r="G58" s="214">
        <f>E58*F58</f>
        <v>21.6</v>
      </c>
      <c r="H58" s="216"/>
    </row>
    <row r="59" spans="2:8" x14ac:dyDescent="0.2">
      <c r="B59" s="214" t="s">
        <v>363</v>
      </c>
      <c r="C59" s="215" t="s">
        <v>364</v>
      </c>
      <c r="D59" s="214" t="s">
        <v>31</v>
      </c>
      <c r="E59" s="214">
        <v>1.38E-2</v>
      </c>
      <c r="F59" s="214">
        <v>404.15</v>
      </c>
      <c r="G59" s="217">
        <f t="shared" ref="G59:G61" si="5">E59*F59</f>
        <v>5.5772699999999995</v>
      </c>
      <c r="H59" s="218"/>
    </row>
    <row r="60" spans="2:8" x14ac:dyDescent="0.2">
      <c r="B60" s="214" t="s">
        <v>365</v>
      </c>
      <c r="C60" s="214" t="s">
        <v>366</v>
      </c>
      <c r="D60" s="214" t="s">
        <v>359</v>
      </c>
      <c r="E60" s="214">
        <v>1.1399999999999999</v>
      </c>
      <c r="F60" s="215">
        <v>14.89</v>
      </c>
      <c r="G60" s="214">
        <f t="shared" si="5"/>
        <v>16.974599999999999</v>
      </c>
      <c r="H60" s="216"/>
    </row>
    <row r="61" spans="2:8" x14ac:dyDescent="0.2">
      <c r="B61" s="214" t="s">
        <v>367</v>
      </c>
      <c r="C61" s="215" t="s">
        <v>368</v>
      </c>
      <c r="D61" s="214" t="s">
        <v>359</v>
      </c>
      <c r="E61" s="214">
        <v>0.88</v>
      </c>
      <c r="F61" s="214">
        <v>11.78</v>
      </c>
      <c r="G61" s="217">
        <f t="shared" si="5"/>
        <v>10.366399999999999</v>
      </c>
      <c r="H61" s="218"/>
    </row>
    <row r="62" spans="2:8" x14ac:dyDescent="0.2">
      <c r="B62" s="214"/>
      <c r="C62" s="214"/>
      <c r="D62" s="214"/>
      <c r="E62" s="214"/>
      <c r="F62" s="215"/>
      <c r="G62" s="214"/>
      <c r="H62" s="216"/>
    </row>
    <row r="63" spans="2:8" x14ac:dyDescent="0.2">
      <c r="B63" s="260"/>
      <c r="C63" s="261"/>
      <c r="D63" s="261"/>
      <c r="E63" s="261"/>
      <c r="F63" s="262"/>
      <c r="G63" s="217">
        <f>SUM(G58:G62)</f>
        <v>54.518270000000001</v>
      </c>
      <c r="H63" s="218"/>
    </row>
    <row r="65" spans="1:8" x14ac:dyDescent="0.2">
      <c r="A65" s="220"/>
      <c r="B65" s="221" t="s">
        <v>799</v>
      </c>
      <c r="C65" s="222" t="s">
        <v>255</v>
      </c>
      <c r="D65" s="223" t="s">
        <v>715</v>
      </c>
      <c r="E65" s="223" t="s">
        <v>403</v>
      </c>
      <c r="F65" s="223"/>
      <c r="G65" s="223"/>
    </row>
    <row r="66" spans="1:8" x14ac:dyDescent="0.2">
      <c r="A66" s="220"/>
      <c r="B66" s="221">
        <v>88267</v>
      </c>
      <c r="C66" s="222" t="s">
        <v>878</v>
      </c>
      <c r="D66" s="223" t="s">
        <v>601</v>
      </c>
      <c r="E66" s="223">
        <v>0.5</v>
      </c>
      <c r="F66" s="209">
        <v>14.86</v>
      </c>
      <c r="G66" s="209">
        <f>E66*F66</f>
        <v>7.43</v>
      </c>
    </row>
    <row r="67" spans="1:8" x14ac:dyDescent="0.2">
      <c r="A67" s="220"/>
      <c r="B67" s="221">
        <v>88316</v>
      </c>
      <c r="C67" s="222" t="s">
        <v>879</v>
      </c>
      <c r="D67" s="223" t="s">
        <v>601</v>
      </c>
      <c r="E67" s="223">
        <v>0.5</v>
      </c>
      <c r="F67" s="209">
        <v>11.78</v>
      </c>
      <c r="G67" s="209">
        <f>E67*F67</f>
        <v>5.89</v>
      </c>
    </row>
    <row r="68" spans="1:8" x14ac:dyDescent="0.2">
      <c r="G68" s="208">
        <f>SUM(G66:G67)</f>
        <v>13.32</v>
      </c>
    </row>
    <row r="69" spans="1:8" hidden="1" x14ac:dyDescent="0.2">
      <c r="B69" s="209" t="s">
        <v>232</v>
      </c>
      <c r="C69" s="209" t="s">
        <v>263</v>
      </c>
      <c r="D69" s="209" t="s">
        <v>311</v>
      </c>
      <c r="E69" s="209" t="s">
        <v>312</v>
      </c>
      <c r="F69" s="206" t="s">
        <v>313</v>
      </c>
      <c r="G69" s="209" t="s">
        <v>314</v>
      </c>
      <c r="H69" s="210"/>
    </row>
    <row r="70" spans="1:8" ht="25.5" hidden="1" x14ac:dyDescent="0.2">
      <c r="B70" s="209" t="s">
        <v>369</v>
      </c>
      <c r="C70" s="206" t="s">
        <v>370</v>
      </c>
      <c r="D70" s="209" t="s">
        <v>140</v>
      </c>
      <c r="E70" s="209">
        <v>1</v>
      </c>
      <c r="F70" s="206">
        <v>449.86</v>
      </c>
      <c r="G70" s="209">
        <f>E70*F70</f>
        <v>449.86</v>
      </c>
      <c r="H70" s="210"/>
    </row>
    <row r="71" spans="1:8" hidden="1" x14ac:dyDescent="0.2">
      <c r="B71" s="209" t="s">
        <v>365</v>
      </c>
      <c r="C71" s="209" t="s">
        <v>366</v>
      </c>
      <c r="D71" s="209" t="s">
        <v>359</v>
      </c>
      <c r="E71" s="209">
        <v>0.5</v>
      </c>
      <c r="F71" s="206">
        <v>14.42</v>
      </c>
      <c r="G71" s="209">
        <f t="shared" ref="G71:G74" si="6">E71*F71</f>
        <v>7.21</v>
      </c>
      <c r="H71" s="210"/>
    </row>
    <row r="72" spans="1:8" hidden="1" x14ac:dyDescent="0.2">
      <c r="B72" s="209" t="s">
        <v>371</v>
      </c>
      <c r="C72" s="209" t="s">
        <v>372</v>
      </c>
      <c r="D72" s="209" t="s">
        <v>359</v>
      </c>
      <c r="E72" s="209">
        <v>1.1000000000000001</v>
      </c>
      <c r="F72" s="206">
        <v>13.71</v>
      </c>
      <c r="G72" s="209">
        <f t="shared" si="6"/>
        <v>15.081000000000001</v>
      </c>
      <c r="H72" s="210"/>
    </row>
    <row r="73" spans="1:8" hidden="1" x14ac:dyDescent="0.2">
      <c r="B73" s="209" t="s">
        <v>367</v>
      </c>
      <c r="C73" s="209" t="s">
        <v>368</v>
      </c>
      <c r="D73" s="209" t="s">
        <v>359</v>
      </c>
      <c r="E73" s="209">
        <v>1.9</v>
      </c>
      <c r="F73" s="206">
        <v>11.49</v>
      </c>
      <c r="G73" s="209">
        <f t="shared" si="6"/>
        <v>21.831</v>
      </c>
      <c r="H73" s="210"/>
    </row>
    <row r="74" spans="1:8" hidden="1" x14ac:dyDescent="0.2">
      <c r="B74" s="209" t="s">
        <v>373</v>
      </c>
      <c r="C74" s="209" t="s">
        <v>374</v>
      </c>
      <c r="D74" s="209" t="s">
        <v>31</v>
      </c>
      <c r="E74" s="209">
        <v>6.0000000000000001E-3</v>
      </c>
      <c r="F74" s="206">
        <v>320.70999999999998</v>
      </c>
      <c r="G74" s="209">
        <f t="shared" si="6"/>
        <v>1.9242599999999999</v>
      </c>
      <c r="H74" s="210"/>
    </row>
    <row r="75" spans="1:8" hidden="1" x14ac:dyDescent="0.2">
      <c r="B75" s="209"/>
      <c r="C75" s="209"/>
      <c r="D75" s="209"/>
      <c r="E75" s="209"/>
      <c r="F75" s="209"/>
      <c r="G75" s="209"/>
      <c r="H75" s="210"/>
    </row>
    <row r="76" spans="1:8" hidden="1" x14ac:dyDescent="0.2">
      <c r="B76" s="257"/>
      <c r="C76" s="258"/>
      <c r="D76" s="258"/>
      <c r="E76" s="258"/>
      <c r="F76" s="259"/>
      <c r="G76" s="224">
        <f>SUM(G70:G75)</f>
        <v>495.90626000000003</v>
      </c>
      <c r="H76" s="225"/>
    </row>
    <row r="78" spans="1:8" x14ac:dyDescent="0.2">
      <c r="B78" s="199" t="s">
        <v>590</v>
      </c>
      <c r="C78" s="198" t="s">
        <v>591</v>
      </c>
      <c r="D78" s="263" t="s">
        <v>592</v>
      </c>
      <c r="E78" s="263"/>
      <c r="F78" s="263"/>
      <c r="G78" s="263"/>
      <c r="H78" s="226"/>
    </row>
    <row r="79" spans="1:8" x14ac:dyDescent="0.2">
      <c r="B79" s="199" t="s">
        <v>315</v>
      </c>
      <c r="C79" s="199" t="s">
        <v>129</v>
      </c>
      <c r="D79" s="199" t="s">
        <v>311</v>
      </c>
      <c r="E79" s="199" t="s">
        <v>312</v>
      </c>
      <c r="F79" s="200" t="s">
        <v>313</v>
      </c>
      <c r="G79" s="199" t="s">
        <v>314</v>
      </c>
      <c r="H79" s="226"/>
    </row>
    <row r="80" spans="1:8" x14ac:dyDescent="0.2">
      <c r="B80" s="200" t="s">
        <v>593</v>
      </c>
      <c r="C80" s="198" t="s">
        <v>594</v>
      </c>
      <c r="D80" s="200" t="s">
        <v>595</v>
      </c>
      <c r="E80" s="199">
        <v>1.1000000000000001</v>
      </c>
      <c r="F80" s="201">
        <f>(18+17+11)/3</f>
        <v>15.333333333333334</v>
      </c>
      <c r="G80" s="201">
        <f>E80*F80</f>
        <v>16.866666666666667</v>
      </c>
      <c r="H80" s="202"/>
    </row>
    <row r="81" spans="1:8" x14ac:dyDescent="0.2">
      <c r="B81" s="199" t="s">
        <v>596</v>
      </c>
      <c r="C81" s="198" t="s">
        <v>597</v>
      </c>
      <c r="D81" s="200" t="s">
        <v>598</v>
      </c>
      <c r="E81" s="203">
        <v>4</v>
      </c>
      <c r="F81" s="200">
        <v>2.17</v>
      </c>
      <c r="G81" s="201">
        <f>E81*F81</f>
        <v>8.68</v>
      </c>
      <c r="H81" s="202"/>
    </row>
    <row r="82" spans="1:8" x14ac:dyDescent="0.2">
      <c r="B82" s="200" t="s">
        <v>599</v>
      </c>
      <c r="C82" s="198" t="s">
        <v>600</v>
      </c>
      <c r="D82" s="200" t="s">
        <v>598</v>
      </c>
      <c r="E82" s="199">
        <v>0.38</v>
      </c>
      <c r="F82" s="201">
        <v>2.9</v>
      </c>
      <c r="G82" s="201">
        <f>E82*F82</f>
        <v>1.1019999999999999</v>
      </c>
      <c r="H82" s="202"/>
    </row>
    <row r="83" spans="1:8" x14ac:dyDescent="0.2">
      <c r="B83" s="200" t="s">
        <v>365</v>
      </c>
      <c r="C83" s="198" t="s">
        <v>366</v>
      </c>
      <c r="D83" s="200" t="s">
        <v>601</v>
      </c>
      <c r="E83" s="199">
        <v>0.4</v>
      </c>
      <c r="F83" s="199">
        <v>14.89</v>
      </c>
      <c r="G83" s="201">
        <f>E83*F83</f>
        <v>5.9560000000000004</v>
      </c>
      <c r="H83" s="202"/>
    </row>
    <row r="84" spans="1:8" x14ac:dyDescent="0.2">
      <c r="B84" s="200" t="s">
        <v>367</v>
      </c>
      <c r="C84" s="198" t="s">
        <v>368</v>
      </c>
      <c r="D84" s="200" t="s">
        <v>601</v>
      </c>
      <c r="E84" s="199">
        <v>0.34</v>
      </c>
      <c r="F84" s="199">
        <v>11.78</v>
      </c>
      <c r="G84" s="201">
        <f>E84*F84</f>
        <v>4.0052000000000003</v>
      </c>
      <c r="H84" s="202"/>
    </row>
    <row r="85" spans="1:8" x14ac:dyDescent="0.2">
      <c r="B85" s="260"/>
      <c r="C85" s="261"/>
      <c r="D85" s="261"/>
      <c r="E85" s="261"/>
      <c r="F85" s="262"/>
      <c r="G85" s="227">
        <f>SUM(G80:G84)</f>
        <v>36.609866666666669</v>
      </c>
      <c r="H85" s="228"/>
    </row>
    <row r="87" spans="1:8" x14ac:dyDescent="0.2">
      <c r="A87" s="220"/>
      <c r="B87" s="221" t="s">
        <v>801</v>
      </c>
      <c r="C87" s="222" t="s">
        <v>309</v>
      </c>
      <c r="D87" s="209" t="s">
        <v>713</v>
      </c>
      <c r="E87" s="209" t="s">
        <v>719</v>
      </c>
      <c r="F87" s="209" t="s">
        <v>720</v>
      </c>
      <c r="G87" s="229" t="s">
        <v>721</v>
      </c>
    </row>
    <row r="88" spans="1:8" x14ac:dyDescent="0.2">
      <c r="A88" s="220"/>
      <c r="B88" s="221">
        <v>88316</v>
      </c>
      <c r="C88" s="222" t="s">
        <v>879</v>
      </c>
      <c r="D88" s="223" t="s">
        <v>601</v>
      </c>
      <c r="E88" s="223">
        <v>3</v>
      </c>
      <c r="F88" s="209">
        <v>11.78</v>
      </c>
      <c r="G88" s="209">
        <f>E88*F88</f>
        <v>35.339999999999996</v>
      </c>
    </row>
    <row r="89" spans="1:8" x14ac:dyDescent="0.2">
      <c r="G89" s="208">
        <f>SUM(G88)</f>
        <v>35.339999999999996</v>
      </c>
    </row>
    <row r="91" spans="1:8" x14ac:dyDescent="0.2">
      <c r="B91" s="200" t="s">
        <v>646</v>
      </c>
      <c r="C91" s="198" t="s">
        <v>573</v>
      </c>
      <c r="D91" s="209" t="s">
        <v>713</v>
      </c>
      <c r="E91" s="209" t="s">
        <v>719</v>
      </c>
      <c r="F91" s="209" t="s">
        <v>720</v>
      </c>
      <c r="G91" s="229" t="s">
        <v>721</v>
      </c>
      <c r="H91" s="207"/>
    </row>
    <row r="92" spans="1:8" x14ac:dyDescent="0.2">
      <c r="A92" s="230"/>
      <c r="B92" s="204" t="s">
        <v>618</v>
      </c>
      <c r="C92" s="198" t="s">
        <v>619</v>
      </c>
      <c r="D92" s="200" t="s">
        <v>362</v>
      </c>
      <c r="E92" s="199">
        <v>1</v>
      </c>
      <c r="F92" s="201">
        <v>1.29</v>
      </c>
      <c r="G92" s="201">
        <f t="shared" ref="G92:G105" si="7">E92*F92</f>
        <v>1.29</v>
      </c>
      <c r="H92" s="231"/>
    </row>
    <row r="93" spans="1:8" x14ac:dyDescent="0.2">
      <c r="A93" s="232"/>
      <c r="B93" s="204" t="s">
        <v>620</v>
      </c>
      <c r="C93" s="198" t="s">
        <v>621</v>
      </c>
      <c r="D93" s="200" t="s">
        <v>362</v>
      </c>
      <c r="E93" s="199">
        <v>1</v>
      </c>
      <c r="F93" s="201">
        <v>2.08</v>
      </c>
      <c r="G93" s="201">
        <f t="shared" si="7"/>
        <v>2.08</v>
      </c>
      <c r="H93" s="231"/>
    </row>
    <row r="94" spans="1:8" x14ac:dyDescent="0.2">
      <c r="A94" s="232"/>
      <c r="B94" s="204" t="s">
        <v>622</v>
      </c>
      <c r="C94" s="198" t="s">
        <v>623</v>
      </c>
      <c r="D94" s="200" t="s">
        <v>39</v>
      </c>
      <c r="E94" s="199">
        <v>1.5</v>
      </c>
      <c r="F94" s="201">
        <v>2.63</v>
      </c>
      <c r="G94" s="201">
        <f t="shared" si="7"/>
        <v>3.9449999999999998</v>
      </c>
      <c r="H94" s="231"/>
    </row>
    <row r="95" spans="1:8" x14ac:dyDescent="0.2">
      <c r="A95" s="232"/>
      <c r="B95" s="204" t="s">
        <v>624</v>
      </c>
      <c r="C95" s="198" t="s">
        <v>625</v>
      </c>
      <c r="D95" s="200" t="s">
        <v>362</v>
      </c>
      <c r="E95" s="199">
        <v>1</v>
      </c>
      <c r="F95" s="201">
        <v>16.64</v>
      </c>
      <c r="G95" s="201">
        <f t="shared" si="7"/>
        <v>16.64</v>
      </c>
      <c r="H95" s="231"/>
    </row>
    <row r="96" spans="1:8" x14ac:dyDescent="0.2">
      <c r="A96" s="232"/>
      <c r="B96" s="204" t="s">
        <v>626</v>
      </c>
      <c r="C96" s="198" t="s">
        <v>627</v>
      </c>
      <c r="D96" s="200" t="s">
        <v>362</v>
      </c>
      <c r="E96" s="199">
        <v>1</v>
      </c>
      <c r="F96" s="201">
        <v>10.72</v>
      </c>
      <c r="G96" s="201">
        <f t="shared" si="7"/>
        <v>10.72</v>
      </c>
      <c r="H96" s="231"/>
    </row>
    <row r="97" spans="1:10" x14ac:dyDescent="0.2">
      <c r="A97" s="232"/>
      <c r="B97" s="204" t="s">
        <v>645</v>
      </c>
      <c r="C97" s="198" t="s">
        <v>644</v>
      </c>
      <c r="D97" s="200" t="s">
        <v>362</v>
      </c>
      <c r="E97" s="199">
        <v>1</v>
      </c>
      <c r="F97" s="201">
        <v>2238.33</v>
      </c>
      <c r="G97" s="201">
        <f t="shared" si="7"/>
        <v>2238.33</v>
      </c>
      <c r="H97" s="231"/>
    </row>
    <row r="98" spans="1:10" x14ac:dyDescent="0.2">
      <c r="A98" s="232"/>
      <c r="B98" s="204" t="s">
        <v>628</v>
      </c>
      <c r="C98" s="198" t="s">
        <v>629</v>
      </c>
      <c r="D98" s="200" t="s">
        <v>362</v>
      </c>
      <c r="E98" s="199">
        <v>0.4</v>
      </c>
      <c r="F98" s="201">
        <v>3.43</v>
      </c>
      <c r="G98" s="201">
        <f t="shared" si="7"/>
        <v>1.3720000000000001</v>
      </c>
      <c r="H98" s="231"/>
    </row>
    <row r="99" spans="1:10" x14ac:dyDescent="0.2">
      <c r="A99" s="232"/>
      <c r="B99" s="204" t="s">
        <v>630</v>
      </c>
      <c r="C99" s="198" t="s">
        <v>631</v>
      </c>
      <c r="D99" s="200" t="s">
        <v>362</v>
      </c>
      <c r="E99" s="199">
        <v>2</v>
      </c>
      <c r="F99" s="201">
        <v>14.41</v>
      </c>
      <c r="G99" s="201">
        <f t="shared" si="7"/>
        <v>28.82</v>
      </c>
      <c r="H99" s="231"/>
    </row>
    <row r="100" spans="1:10" x14ac:dyDescent="0.2">
      <c r="A100" s="232"/>
      <c r="B100" s="204" t="s">
        <v>632</v>
      </c>
      <c r="C100" s="198" t="s">
        <v>633</v>
      </c>
      <c r="D100" s="200" t="s">
        <v>362</v>
      </c>
      <c r="E100" s="199">
        <v>1</v>
      </c>
      <c r="F100" s="201">
        <v>8.5399999999999991</v>
      </c>
      <c r="G100" s="201">
        <f t="shared" si="7"/>
        <v>8.5399999999999991</v>
      </c>
      <c r="H100" s="231"/>
    </row>
    <row r="101" spans="1:10" x14ac:dyDescent="0.2">
      <c r="A101" s="232"/>
      <c r="B101" s="204" t="s">
        <v>634</v>
      </c>
      <c r="C101" s="198" t="s">
        <v>635</v>
      </c>
      <c r="D101" s="200" t="s">
        <v>39</v>
      </c>
      <c r="E101" s="199">
        <v>2</v>
      </c>
      <c r="F101" s="201">
        <v>5.64</v>
      </c>
      <c r="G101" s="201">
        <f t="shared" si="7"/>
        <v>11.28</v>
      </c>
      <c r="H101" s="231"/>
    </row>
    <row r="102" spans="1:10" x14ac:dyDescent="0.2">
      <c r="A102" s="232"/>
      <c r="B102" s="204" t="s">
        <v>636</v>
      </c>
      <c r="C102" s="198" t="s">
        <v>637</v>
      </c>
      <c r="D102" s="200" t="s">
        <v>362</v>
      </c>
      <c r="E102" s="199">
        <v>0.3</v>
      </c>
      <c r="F102" s="201">
        <v>2.4</v>
      </c>
      <c r="G102" s="201">
        <f t="shared" si="7"/>
        <v>0.72</v>
      </c>
      <c r="H102" s="231"/>
    </row>
    <row r="103" spans="1:10" x14ac:dyDescent="0.2">
      <c r="A103" s="232"/>
      <c r="B103" s="204" t="s">
        <v>638</v>
      </c>
      <c r="C103" s="198" t="s">
        <v>639</v>
      </c>
      <c r="D103" s="200" t="s">
        <v>362</v>
      </c>
      <c r="E103" s="199">
        <v>1</v>
      </c>
      <c r="F103" s="201">
        <v>16.11</v>
      </c>
      <c r="G103" s="201">
        <f t="shared" si="7"/>
        <v>16.11</v>
      </c>
      <c r="H103" s="231"/>
    </row>
    <row r="104" spans="1:10" x14ac:dyDescent="0.2">
      <c r="A104" s="232"/>
      <c r="B104" s="204" t="s">
        <v>640</v>
      </c>
      <c r="C104" s="198" t="s">
        <v>641</v>
      </c>
      <c r="D104" s="200" t="s">
        <v>359</v>
      </c>
      <c r="E104" s="199">
        <v>7.7</v>
      </c>
      <c r="F104" s="201">
        <v>11.88</v>
      </c>
      <c r="G104" s="201">
        <f t="shared" si="7"/>
        <v>91.476000000000013</v>
      </c>
      <c r="H104" s="231"/>
    </row>
    <row r="105" spans="1:10" x14ac:dyDescent="0.2">
      <c r="A105" s="232"/>
      <c r="B105" s="204" t="s">
        <v>642</v>
      </c>
      <c r="C105" s="198" t="s">
        <v>643</v>
      </c>
      <c r="D105" s="200" t="s">
        <v>359</v>
      </c>
      <c r="E105" s="199">
        <v>7.7</v>
      </c>
      <c r="F105" s="201">
        <v>14.86</v>
      </c>
      <c r="G105" s="201">
        <f t="shared" si="7"/>
        <v>114.422</v>
      </c>
      <c r="H105" s="231"/>
    </row>
    <row r="106" spans="1:10" x14ac:dyDescent="0.2">
      <c r="G106" s="201">
        <f>SUM(G92:G105)</f>
        <v>2545.7450000000003</v>
      </c>
      <c r="H106" s="231"/>
    </row>
    <row r="107" spans="1:10" x14ac:dyDescent="0.2">
      <c r="G107" s="231"/>
      <c r="H107" s="231"/>
    </row>
    <row r="108" spans="1:10" x14ac:dyDescent="0.2">
      <c r="G108" s="231"/>
      <c r="H108" s="231"/>
    </row>
    <row r="109" spans="1:10" ht="25.5" x14ac:dyDescent="0.2">
      <c r="B109" s="233" t="s">
        <v>688</v>
      </c>
      <c r="C109" s="234" t="s">
        <v>714</v>
      </c>
      <c r="D109" s="233" t="s">
        <v>715</v>
      </c>
      <c r="E109" s="233" t="s">
        <v>716</v>
      </c>
      <c r="F109" s="233"/>
      <c r="G109" s="235"/>
      <c r="H109" s="233"/>
      <c r="J109" s="210"/>
    </row>
    <row r="110" spans="1:10" x14ac:dyDescent="0.2">
      <c r="B110" s="233" t="s">
        <v>717</v>
      </c>
      <c r="C110" s="233" t="s">
        <v>718</v>
      </c>
      <c r="D110" s="233" t="s">
        <v>719</v>
      </c>
      <c r="E110" s="233" t="s">
        <v>713</v>
      </c>
      <c r="F110" s="233" t="s">
        <v>720</v>
      </c>
      <c r="G110" s="235" t="s">
        <v>721</v>
      </c>
      <c r="H110" s="233" t="s">
        <v>722</v>
      </c>
      <c r="J110" s="210"/>
    </row>
    <row r="111" spans="1:10" x14ac:dyDescent="0.2">
      <c r="B111" s="233">
        <v>83450</v>
      </c>
      <c r="C111" s="233" t="s">
        <v>723</v>
      </c>
      <c r="D111" s="233">
        <v>1.29</v>
      </c>
      <c r="E111" s="233" t="s">
        <v>715</v>
      </c>
      <c r="F111" s="233">
        <v>318.33999999999997</v>
      </c>
      <c r="G111" s="236">
        <f>F111*D111</f>
        <v>410.65859999999998</v>
      </c>
      <c r="H111" s="233" t="s">
        <v>724</v>
      </c>
      <c r="J111" s="210"/>
    </row>
    <row r="112" spans="1:10" x14ac:dyDescent="0.2">
      <c r="B112" s="233"/>
      <c r="C112" s="233"/>
      <c r="D112" s="233" t="s">
        <v>725</v>
      </c>
      <c r="E112" s="233"/>
      <c r="F112" s="233"/>
      <c r="G112" s="236">
        <f>G111</f>
        <v>410.65859999999998</v>
      </c>
      <c r="H112" s="233"/>
      <c r="J112" s="210"/>
    </row>
    <row r="113" spans="2:8" x14ac:dyDescent="0.2">
      <c r="G113" s="231"/>
      <c r="H113" s="231"/>
    </row>
    <row r="114" spans="2:8" ht="25.5" x14ac:dyDescent="0.2">
      <c r="B114" s="233" t="s">
        <v>695</v>
      </c>
      <c r="C114" s="234" t="s">
        <v>726</v>
      </c>
      <c r="D114" s="233" t="s">
        <v>715</v>
      </c>
      <c r="E114" s="233" t="s">
        <v>727</v>
      </c>
      <c r="F114" s="233"/>
      <c r="G114" s="235"/>
      <c r="H114" s="235"/>
    </row>
    <row r="115" spans="2:8" x14ac:dyDescent="0.2">
      <c r="B115" s="233" t="s">
        <v>717</v>
      </c>
      <c r="C115" s="233" t="s">
        <v>718</v>
      </c>
      <c r="D115" s="233" t="s">
        <v>719</v>
      </c>
      <c r="E115" s="233" t="s">
        <v>713</v>
      </c>
      <c r="F115" s="233" t="s">
        <v>720</v>
      </c>
      <c r="G115" s="235" t="s">
        <v>721</v>
      </c>
      <c r="H115" s="235" t="s">
        <v>722</v>
      </c>
    </row>
    <row r="116" spans="2:8" x14ac:dyDescent="0.2">
      <c r="B116" s="233" t="s">
        <v>728</v>
      </c>
      <c r="C116" s="233" t="s">
        <v>729</v>
      </c>
      <c r="D116" s="233">
        <v>1</v>
      </c>
      <c r="E116" s="233" t="s">
        <v>715</v>
      </c>
      <c r="F116" s="233">
        <v>58.27</v>
      </c>
      <c r="G116" s="235">
        <f>D116*F116</f>
        <v>58.27</v>
      </c>
      <c r="H116" s="235" t="s">
        <v>730</v>
      </c>
    </row>
    <row r="117" spans="2:8" x14ac:dyDescent="0.2">
      <c r="B117" s="233" t="s">
        <v>731</v>
      </c>
      <c r="C117" s="233" t="s">
        <v>732</v>
      </c>
      <c r="D117" s="233">
        <v>2</v>
      </c>
      <c r="E117" s="233" t="s">
        <v>715</v>
      </c>
      <c r="F117" s="233">
        <v>42.55</v>
      </c>
      <c r="G117" s="235">
        <f t="shared" ref="G117:G119" si="8">D117*F117</f>
        <v>85.1</v>
      </c>
      <c r="H117" s="235" t="s">
        <v>733</v>
      </c>
    </row>
    <row r="118" spans="2:8" x14ac:dyDescent="0.2">
      <c r="B118" s="233" t="s">
        <v>803</v>
      </c>
      <c r="C118" s="233" t="s">
        <v>802</v>
      </c>
      <c r="D118" s="233">
        <v>1</v>
      </c>
      <c r="E118" s="233" t="s">
        <v>601</v>
      </c>
      <c r="F118" s="233">
        <v>15.04</v>
      </c>
      <c r="G118" s="235">
        <f t="shared" si="8"/>
        <v>15.04</v>
      </c>
      <c r="H118" s="235" t="s">
        <v>733</v>
      </c>
    </row>
    <row r="119" spans="2:8" x14ac:dyDescent="0.2">
      <c r="B119" s="233" t="s">
        <v>367</v>
      </c>
      <c r="C119" s="233" t="s">
        <v>800</v>
      </c>
      <c r="D119" s="233">
        <v>1</v>
      </c>
      <c r="E119" s="233" t="s">
        <v>601</v>
      </c>
      <c r="F119" s="233">
        <v>11.78</v>
      </c>
      <c r="G119" s="235">
        <f t="shared" si="8"/>
        <v>11.78</v>
      </c>
      <c r="H119" s="235" t="s">
        <v>733</v>
      </c>
    </row>
    <row r="120" spans="2:8" x14ac:dyDescent="0.2">
      <c r="B120" s="233"/>
      <c r="C120" s="233"/>
      <c r="D120" s="233"/>
      <c r="E120" s="233"/>
      <c r="F120" s="233"/>
      <c r="G120" s="235"/>
      <c r="H120" s="235"/>
    </row>
    <row r="121" spans="2:8" x14ac:dyDescent="0.2">
      <c r="B121" s="233"/>
      <c r="C121" s="233"/>
      <c r="D121" s="233"/>
      <c r="E121" s="233"/>
      <c r="F121" s="233"/>
      <c r="G121" s="235"/>
      <c r="H121" s="235"/>
    </row>
    <row r="122" spans="2:8" x14ac:dyDescent="0.2">
      <c r="B122" s="233"/>
      <c r="C122" s="233"/>
      <c r="D122" s="233" t="s">
        <v>725</v>
      </c>
      <c r="E122" s="233"/>
      <c r="F122" s="233"/>
      <c r="G122" s="235">
        <f>SUM(G116:G121)</f>
        <v>170.19</v>
      </c>
      <c r="H122" s="235"/>
    </row>
    <row r="123" spans="2:8" x14ac:dyDescent="0.2">
      <c r="G123" s="231"/>
      <c r="H123" s="231"/>
    </row>
    <row r="124" spans="2:8" ht="25.5" x14ac:dyDescent="0.2">
      <c r="B124" s="209" t="s">
        <v>699</v>
      </c>
      <c r="C124" s="206" t="s">
        <v>700</v>
      </c>
      <c r="D124" s="209" t="s">
        <v>734</v>
      </c>
      <c r="E124" s="209" t="s">
        <v>735</v>
      </c>
      <c r="F124" s="209"/>
      <c r="G124" s="229"/>
      <c r="H124" s="229"/>
    </row>
    <row r="125" spans="2:8" x14ac:dyDescent="0.2">
      <c r="B125" s="209" t="s">
        <v>717</v>
      </c>
      <c r="C125" s="209" t="s">
        <v>718</v>
      </c>
      <c r="D125" s="209" t="s">
        <v>719</v>
      </c>
      <c r="E125" s="209" t="s">
        <v>713</v>
      </c>
      <c r="F125" s="209" t="s">
        <v>720</v>
      </c>
      <c r="G125" s="229" t="s">
        <v>721</v>
      </c>
      <c r="H125" s="229" t="s">
        <v>722</v>
      </c>
    </row>
    <row r="126" spans="2:8" x14ac:dyDescent="0.2">
      <c r="B126" s="209" t="s">
        <v>735</v>
      </c>
      <c r="C126" s="209" t="s">
        <v>736</v>
      </c>
      <c r="D126" s="209">
        <v>1</v>
      </c>
      <c r="E126" s="209" t="s">
        <v>715</v>
      </c>
      <c r="F126" s="209">
        <v>179.72</v>
      </c>
      <c r="G126" s="229">
        <f>F126*D126</f>
        <v>179.72</v>
      </c>
      <c r="H126" s="229" t="s">
        <v>730</v>
      </c>
    </row>
    <row r="127" spans="2:8" ht="14.45" customHeight="1" x14ac:dyDescent="0.2">
      <c r="B127" s="209"/>
      <c r="C127" s="209"/>
      <c r="D127" s="209" t="s">
        <v>725</v>
      </c>
      <c r="E127" s="209"/>
      <c r="F127" s="209"/>
      <c r="G127" s="229">
        <f>SUM(G126)</f>
        <v>179.72</v>
      </c>
      <c r="H127" s="229"/>
    </row>
    <row r="128" spans="2:8" x14ac:dyDescent="0.2">
      <c r="G128" s="231"/>
      <c r="H128" s="231"/>
    </row>
    <row r="129" spans="2:8" ht="25.5" x14ac:dyDescent="0.2">
      <c r="B129" s="209" t="s">
        <v>701</v>
      </c>
      <c r="C129" s="206" t="s">
        <v>702</v>
      </c>
      <c r="D129" s="209" t="s">
        <v>734</v>
      </c>
      <c r="E129" s="209" t="s">
        <v>737</v>
      </c>
      <c r="F129" s="209"/>
      <c r="G129" s="229"/>
      <c r="H129" s="229"/>
    </row>
    <row r="130" spans="2:8" x14ac:dyDescent="0.2">
      <c r="B130" s="209" t="s">
        <v>717</v>
      </c>
      <c r="C130" s="209" t="s">
        <v>718</v>
      </c>
      <c r="D130" s="209" t="s">
        <v>719</v>
      </c>
      <c r="E130" s="209" t="s">
        <v>713</v>
      </c>
      <c r="F130" s="209" t="s">
        <v>720</v>
      </c>
      <c r="G130" s="229" t="s">
        <v>721</v>
      </c>
      <c r="H130" s="229" t="s">
        <v>722</v>
      </c>
    </row>
    <row r="131" spans="2:8" x14ac:dyDescent="0.2">
      <c r="B131" s="209" t="s">
        <v>738</v>
      </c>
      <c r="C131" s="209" t="s">
        <v>739</v>
      </c>
      <c r="D131" s="209">
        <v>1.1000000000000001</v>
      </c>
      <c r="E131" s="209" t="s">
        <v>740</v>
      </c>
      <c r="F131" s="209">
        <v>3.64</v>
      </c>
      <c r="G131" s="229">
        <f>F131*D131</f>
        <v>4.0040000000000004</v>
      </c>
      <c r="H131" s="229" t="s">
        <v>724</v>
      </c>
    </row>
    <row r="132" spans="2:8" x14ac:dyDescent="0.2">
      <c r="B132" s="209" t="s">
        <v>741</v>
      </c>
      <c r="C132" s="209" t="s">
        <v>742</v>
      </c>
      <c r="D132" s="209">
        <v>0.5</v>
      </c>
      <c r="E132" s="209" t="s">
        <v>715</v>
      </c>
      <c r="F132" s="209">
        <v>2.4</v>
      </c>
      <c r="G132" s="229">
        <f t="shared" ref="G132:G138" si="9">F132*D132</f>
        <v>1.2</v>
      </c>
      <c r="H132" s="229" t="s">
        <v>724</v>
      </c>
    </row>
    <row r="133" spans="2:8" x14ac:dyDescent="0.2">
      <c r="B133" s="209" t="s">
        <v>743</v>
      </c>
      <c r="C133" s="209" t="s">
        <v>744</v>
      </c>
      <c r="D133" s="209">
        <v>2.2000000000000002</v>
      </c>
      <c r="E133" s="209" t="s">
        <v>740</v>
      </c>
      <c r="F133" s="209">
        <v>7.5</v>
      </c>
      <c r="G133" s="229">
        <f t="shared" si="9"/>
        <v>16.5</v>
      </c>
      <c r="H133" s="229" t="s">
        <v>724</v>
      </c>
    </row>
    <row r="134" spans="2:8" x14ac:dyDescent="0.2">
      <c r="B134" s="209">
        <v>91871</v>
      </c>
      <c r="C134" s="209" t="s">
        <v>745</v>
      </c>
      <c r="D134" s="209">
        <v>2.1</v>
      </c>
      <c r="E134" s="209" t="s">
        <v>740</v>
      </c>
      <c r="F134" s="209">
        <v>6.81</v>
      </c>
      <c r="G134" s="229">
        <f t="shared" si="9"/>
        <v>14.301</v>
      </c>
      <c r="H134" s="229" t="s">
        <v>724</v>
      </c>
    </row>
    <row r="135" spans="2:8" x14ac:dyDescent="0.2">
      <c r="B135" s="209">
        <v>91926</v>
      </c>
      <c r="C135" s="209" t="s">
        <v>746</v>
      </c>
      <c r="D135" s="209">
        <v>6.3</v>
      </c>
      <c r="E135" s="209" t="s">
        <v>740</v>
      </c>
      <c r="F135" s="209">
        <v>2.17</v>
      </c>
      <c r="G135" s="229">
        <f t="shared" si="9"/>
        <v>13.670999999999999</v>
      </c>
      <c r="H135" s="229" t="s">
        <v>724</v>
      </c>
    </row>
    <row r="136" spans="2:8" x14ac:dyDescent="0.2">
      <c r="B136" s="209" t="s">
        <v>689</v>
      </c>
      <c r="C136" s="209" t="s">
        <v>747</v>
      </c>
      <c r="D136" s="209">
        <v>1</v>
      </c>
      <c r="E136" s="209" t="s">
        <v>715</v>
      </c>
      <c r="F136" s="209">
        <v>8.17</v>
      </c>
      <c r="G136" s="229">
        <f t="shared" si="9"/>
        <v>8.17</v>
      </c>
      <c r="H136" s="229" t="s">
        <v>724</v>
      </c>
    </row>
    <row r="137" spans="2:8" x14ac:dyDescent="0.2">
      <c r="B137" s="209" t="s">
        <v>748</v>
      </c>
      <c r="C137" s="209" t="s">
        <v>749</v>
      </c>
      <c r="D137" s="209">
        <v>1</v>
      </c>
      <c r="E137" s="209" t="s">
        <v>715</v>
      </c>
      <c r="F137" s="209">
        <v>15.3</v>
      </c>
      <c r="G137" s="229">
        <f t="shared" si="9"/>
        <v>15.3</v>
      </c>
      <c r="H137" s="229" t="s">
        <v>724</v>
      </c>
    </row>
    <row r="138" spans="2:8" x14ac:dyDescent="0.2">
      <c r="B138" s="209" t="s">
        <v>750</v>
      </c>
      <c r="C138" s="209" t="s">
        <v>751</v>
      </c>
      <c r="D138" s="209">
        <v>1</v>
      </c>
      <c r="E138" s="209" t="s">
        <v>715</v>
      </c>
      <c r="F138" s="209">
        <v>5.69</v>
      </c>
      <c r="G138" s="229">
        <f t="shared" si="9"/>
        <v>5.69</v>
      </c>
      <c r="H138" s="229" t="s">
        <v>724</v>
      </c>
    </row>
    <row r="139" spans="2:8" ht="14.45" customHeight="1" x14ac:dyDescent="0.2">
      <c r="B139" s="209"/>
      <c r="C139" s="209"/>
      <c r="D139" s="209" t="s">
        <v>725</v>
      </c>
      <c r="E139" s="209"/>
      <c r="F139" s="209"/>
      <c r="G139" s="237">
        <f>SUM(G131:G138)</f>
        <v>78.835999999999999</v>
      </c>
      <c r="H139" s="229"/>
    </row>
    <row r="140" spans="2:8" x14ac:dyDescent="0.2">
      <c r="G140" s="231"/>
      <c r="H140" s="231"/>
    </row>
    <row r="141" spans="2:8" ht="25.5" x14ac:dyDescent="0.2">
      <c r="B141" s="209" t="s">
        <v>703</v>
      </c>
      <c r="C141" s="206" t="s">
        <v>704</v>
      </c>
      <c r="D141" s="209" t="s">
        <v>734</v>
      </c>
      <c r="E141" s="209" t="s">
        <v>737</v>
      </c>
      <c r="F141" s="209"/>
      <c r="G141" s="229"/>
      <c r="H141" s="229"/>
    </row>
    <row r="142" spans="2:8" x14ac:dyDescent="0.2">
      <c r="B142" s="209" t="s">
        <v>717</v>
      </c>
      <c r="C142" s="209" t="s">
        <v>718</v>
      </c>
      <c r="D142" s="209" t="s">
        <v>719</v>
      </c>
      <c r="E142" s="209" t="s">
        <v>713</v>
      </c>
      <c r="F142" s="209" t="s">
        <v>720</v>
      </c>
      <c r="G142" s="229" t="s">
        <v>721</v>
      </c>
      <c r="H142" s="229" t="s">
        <v>722</v>
      </c>
    </row>
    <row r="143" spans="2:8" x14ac:dyDescent="0.2">
      <c r="B143" s="209" t="s">
        <v>738</v>
      </c>
      <c r="C143" s="209" t="s">
        <v>739</v>
      </c>
      <c r="D143" s="209">
        <v>1.1000000000000001</v>
      </c>
      <c r="E143" s="209" t="s">
        <v>740</v>
      </c>
      <c r="F143" s="209">
        <v>3.64</v>
      </c>
      <c r="G143" s="229">
        <f>F143*D143</f>
        <v>4.0040000000000004</v>
      </c>
      <c r="H143" s="229" t="s">
        <v>724</v>
      </c>
    </row>
    <row r="144" spans="2:8" x14ac:dyDescent="0.2">
      <c r="B144" s="209" t="s">
        <v>741</v>
      </c>
      <c r="C144" s="209" t="s">
        <v>742</v>
      </c>
      <c r="D144" s="209">
        <v>0.5</v>
      </c>
      <c r="E144" s="209" t="s">
        <v>715</v>
      </c>
      <c r="F144" s="209">
        <v>2.4</v>
      </c>
      <c r="G144" s="229">
        <f t="shared" ref="G144:G150" si="10">F144*D144</f>
        <v>1.2</v>
      </c>
      <c r="H144" s="229" t="s">
        <v>724</v>
      </c>
    </row>
    <row r="145" spans="2:8" x14ac:dyDescent="0.2">
      <c r="B145" s="209" t="s">
        <v>743</v>
      </c>
      <c r="C145" s="209" t="s">
        <v>744</v>
      </c>
      <c r="D145" s="209">
        <v>2.2000000000000002</v>
      </c>
      <c r="E145" s="209" t="s">
        <v>740</v>
      </c>
      <c r="F145" s="209">
        <v>7.5</v>
      </c>
      <c r="G145" s="229">
        <f t="shared" si="10"/>
        <v>16.5</v>
      </c>
      <c r="H145" s="229" t="s">
        <v>724</v>
      </c>
    </row>
    <row r="146" spans="2:8" x14ac:dyDescent="0.2">
      <c r="B146" s="209">
        <v>91871</v>
      </c>
      <c r="C146" s="209" t="s">
        <v>745</v>
      </c>
      <c r="D146" s="209">
        <v>2.1</v>
      </c>
      <c r="E146" s="209" t="s">
        <v>740</v>
      </c>
      <c r="F146" s="209">
        <v>6.81</v>
      </c>
      <c r="G146" s="229">
        <f t="shared" si="10"/>
        <v>14.301</v>
      </c>
      <c r="H146" s="229" t="s">
        <v>724</v>
      </c>
    </row>
    <row r="147" spans="2:8" x14ac:dyDescent="0.2">
      <c r="B147" s="209">
        <v>91926</v>
      </c>
      <c r="C147" s="209" t="s">
        <v>746</v>
      </c>
      <c r="D147" s="209">
        <v>8.19</v>
      </c>
      <c r="E147" s="209" t="s">
        <v>740</v>
      </c>
      <c r="F147" s="209">
        <v>2.17</v>
      </c>
      <c r="G147" s="229">
        <f t="shared" si="10"/>
        <v>17.772299999999998</v>
      </c>
      <c r="H147" s="229" t="s">
        <v>724</v>
      </c>
    </row>
    <row r="148" spans="2:8" x14ac:dyDescent="0.2">
      <c r="B148" s="209" t="s">
        <v>689</v>
      </c>
      <c r="C148" s="209" t="s">
        <v>747</v>
      </c>
      <c r="D148" s="209">
        <v>1</v>
      </c>
      <c r="E148" s="209" t="s">
        <v>715</v>
      </c>
      <c r="F148" s="209">
        <v>8.17</v>
      </c>
      <c r="G148" s="229">
        <f t="shared" si="10"/>
        <v>8.17</v>
      </c>
      <c r="H148" s="229" t="s">
        <v>724</v>
      </c>
    </row>
    <row r="149" spans="2:8" x14ac:dyDescent="0.2">
      <c r="B149" s="209">
        <v>91959</v>
      </c>
      <c r="C149" s="209" t="s">
        <v>752</v>
      </c>
      <c r="D149" s="209">
        <v>1</v>
      </c>
      <c r="E149" s="209" t="s">
        <v>715</v>
      </c>
      <c r="F149" s="209">
        <v>24.24</v>
      </c>
      <c r="G149" s="229">
        <f t="shared" si="10"/>
        <v>24.24</v>
      </c>
      <c r="H149" s="229" t="s">
        <v>724</v>
      </c>
    </row>
    <row r="150" spans="2:8" x14ac:dyDescent="0.2">
      <c r="B150" s="209" t="s">
        <v>750</v>
      </c>
      <c r="C150" s="209" t="s">
        <v>751</v>
      </c>
      <c r="D150" s="209">
        <v>1</v>
      </c>
      <c r="E150" s="209" t="s">
        <v>715</v>
      </c>
      <c r="F150" s="209">
        <v>5.69</v>
      </c>
      <c r="G150" s="229">
        <f t="shared" si="10"/>
        <v>5.69</v>
      </c>
      <c r="H150" s="229" t="s">
        <v>724</v>
      </c>
    </row>
    <row r="151" spans="2:8" x14ac:dyDescent="0.2">
      <c r="B151" s="209"/>
      <c r="C151" s="209"/>
      <c r="D151" s="209" t="s">
        <v>725</v>
      </c>
      <c r="E151" s="209"/>
      <c r="F151" s="209"/>
      <c r="G151" s="237">
        <f>SUM(G143:G150)</f>
        <v>91.877299999999991</v>
      </c>
      <c r="H151" s="229"/>
    </row>
    <row r="152" spans="2:8" x14ac:dyDescent="0.2">
      <c r="G152" s="231"/>
      <c r="H152" s="231"/>
    </row>
    <row r="153" spans="2:8" ht="25.5" x14ac:dyDescent="0.2">
      <c r="B153" s="209" t="s">
        <v>706</v>
      </c>
      <c r="C153" s="206" t="s">
        <v>753</v>
      </c>
      <c r="D153" s="209" t="s">
        <v>734</v>
      </c>
      <c r="E153" s="209" t="s">
        <v>754</v>
      </c>
      <c r="F153" s="209"/>
      <c r="G153" s="229"/>
      <c r="H153" s="229"/>
    </row>
    <row r="154" spans="2:8" x14ac:dyDescent="0.2">
      <c r="B154" s="209" t="s">
        <v>717</v>
      </c>
      <c r="C154" s="209" t="s">
        <v>718</v>
      </c>
      <c r="D154" s="209" t="s">
        <v>719</v>
      </c>
      <c r="E154" s="209" t="s">
        <v>713</v>
      </c>
      <c r="F154" s="209" t="s">
        <v>720</v>
      </c>
      <c r="G154" s="229" t="s">
        <v>721</v>
      </c>
      <c r="H154" s="229" t="s">
        <v>722</v>
      </c>
    </row>
    <row r="155" spans="2:8" x14ac:dyDescent="0.2">
      <c r="B155" s="209" t="s">
        <v>738</v>
      </c>
      <c r="C155" s="209" t="s">
        <v>739</v>
      </c>
      <c r="D155" s="209">
        <v>2.2000000000000002</v>
      </c>
      <c r="E155" s="209" t="s">
        <v>601</v>
      </c>
      <c r="F155" s="209">
        <v>3.64</v>
      </c>
      <c r="G155" s="229">
        <f>F155*D155</f>
        <v>8.0080000000000009</v>
      </c>
      <c r="H155" s="229" t="s">
        <v>724</v>
      </c>
    </row>
    <row r="156" spans="2:8" x14ac:dyDescent="0.2">
      <c r="B156" s="209" t="s">
        <v>741</v>
      </c>
      <c r="C156" s="209" t="s">
        <v>742</v>
      </c>
      <c r="D156" s="209">
        <v>1</v>
      </c>
      <c r="E156" s="209" t="s">
        <v>715</v>
      </c>
      <c r="F156" s="209">
        <v>2.4</v>
      </c>
      <c r="G156" s="229">
        <f t="shared" ref="G156:G162" si="11">F156*D156</f>
        <v>2.4</v>
      </c>
      <c r="H156" s="229" t="s">
        <v>724</v>
      </c>
    </row>
    <row r="157" spans="2:8" x14ac:dyDescent="0.2">
      <c r="B157" s="209" t="s">
        <v>743</v>
      </c>
      <c r="C157" s="209" t="s">
        <v>744</v>
      </c>
      <c r="D157" s="209">
        <v>2.2000000000000002</v>
      </c>
      <c r="E157" s="209" t="s">
        <v>740</v>
      </c>
      <c r="F157" s="209">
        <v>7.5</v>
      </c>
      <c r="G157" s="229">
        <f t="shared" si="11"/>
        <v>16.5</v>
      </c>
      <c r="H157" s="229" t="s">
        <v>724</v>
      </c>
    </row>
    <row r="158" spans="2:8" x14ac:dyDescent="0.2">
      <c r="B158" s="209">
        <v>91871</v>
      </c>
      <c r="C158" s="209" t="s">
        <v>745</v>
      </c>
      <c r="D158" s="209">
        <v>4.2</v>
      </c>
      <c r="E158" s="209" t="s">
        <v>601</v>
      </c>
      <c r="F158" s="209">
        <v>6.81</v>
      </c>
      <c r="G158" s="229">
        <f t="shared" si="11"/>
        <v>28.602</v>
      </c>
      <c r="H158" s="229" t="s">
        <v>724</v>
      </c>
    </row>
    <row r="159" spans="2:8" x14ac:dyDescent="0.2">
      <c r="B159" s="209">
        <v>91926</v>
      </c>
      <c r="C159" s="209" t="s">
        <v>746</v>
      </c>
      <c r="D159" s="209">
        <v>12.6</v>
      </c>
      <c r="E159" s="209" t="s">
        <v>715</v>
      </c>
      <c r="F159" s="209">
        <v>2.17</v>
      </c>
      <c r="G159" s="229">
        <f t="shared" si="11"/>
        <v>27.341999999999999</v>
      </c>
      <c r="H159" s="229" t="s">
        <v>724</v>
      </c>
    </row>
    <row r="160" spans="2:8" x14ac:dyDescent="0.2">
      <c r="B160" s="209" t="s">
        <v>689</v>
      </c>
      <c r="C160" s="209" t="s">
        <v>747</v>
      </c>
      <c r="D160" s="209">
        <v>1</v>
      </c>
      <c r="E160" s="209" t="s">
        <v>740</v>
      </c>
      <c r="F160" s="209">
        <v>8.17</v>
      </c>
      <c r="G160" s="229">
        <f t="shared" si="11"/>
        <v>8.17</v>
      </c>
      <c r="H160" s="229" t="s">
        <v>724</v>
      </c>
    </row>
    <row r="161" spans="2:8" x14ac:dyDescent="0.2">
      <c r="B161" s="209" t="s">
        <v>755</v>
      </c>
      <c r="C161" s="209" t="s">
        <v>756</v>
      </c>
      <c r="D161" s="209">
        <v>1</v>
      </c>
      <c r="E161" s="209" t="s">
        <v>715</v>
      </c>
      <c r="F161" s="209">
        <v>19.600000000000001</v>
      </c>
      <c r="G161" s="229">
        <f t="shared" si="11"/>
        <v>19.600000000000001</v>
      </c>
      <c r="H161" s="229" t="s">
        <v>724</v>
      </c>
    </row>
    <row r="162" spans="2:8" x14ac:dyDescent="0.2">
      <c r="B162" s="209" t="s">
        <v>750</v>
      </c>
      <c r="C162" s="209" t="s">
        <v>751</v>
      </c>
      <c r="D162" s="209">
        <v>0.5</v>
      </c>
      <c r="E162" s="209" t="s">
        <v>715</v>
      </c>
      <c r="F162" s="209">
        <v>5.69</v>
      </c>
      <c r="G162" s="229">
        <f t="shared" si="11"/>
        <v>2.8450000000000002</v>
      </c>
      <c r="H162" s="229" t="s">
        <v>724</v>
      </c>
    </row>
    <row r="163" spans="2:8" x14ac:dyDescent="0.2">
      <c r="B163" s="209"/>
      <c r="C163" s="209"/>
      <c r="D163" s="209" t="s">
        <v>725</v>
      </c>
      <c r="E163" s="209"/>
      <c r="F163" s="209"/>
      <c r="G163" s="229">
        <f>SUM(G155:G162)</f>
        <v>113.46700000000001</v>
      </c>
      <c r="H163" s="229"/>
    </row>
    <row r="164" spans="2:8" x14ac:dyDescent="0.2">
      <c r="G164" s="231"/>
      <c r="H164" s="231"/>
    </row>
    <row r="165" spans="2:8" ht="38.25" x14ac:dyDescent="0.2">
      <c r="B165" s="209" t="s">
        <v>711</v>
      </c>
      <c r="C165" s="206" t="s">
        <v>712</v>
      </c>
      <c r="D165" s="209" t="s">
        <v>715</v>
      </c>
      <c r="E165" s="209" t="s">
        <v>757</v>
      </c>
      <c r="F165" s="209"/>
      <c r="G165" s="229"/>
      <c r="H165" s="229"/>
    </row>
    <row r="166" spans="2:8" x14ac:dyDescent="0.2">
      <c r="B166" s="209" t="s">
        <v>717</v>
      </c>
      <c r="C166" s="209" t="s">
        <v>718</v>
      </c>
      <c r="D166" s="209" t="s">
        <v>719</v>
      </c>
      <c r="E166" s="209" t="s">
        <v>713</v>
      </c>
      <c r="F166" s="209" t="s">
        <v>720</v>
      </c>
      <c r="G166" s="229" t="s">
        <v>721</v>
      </c>
      <c r="H166" s="229" t="s">
        <v>722</v>
      </c>
    </row>
    <row r="167" spans="2:8" x14ac:dyDescent="0.2">
      <c r="B167" s="209">
        <v>84402</v>
      </c>
      <c r="C167" s="209" t="s">
        <v>758</v>
      </c>
      <c r="D167" s="209">
        <v>1</v>
      </c>
      <c r="E167" s="209" t="s">
        <v>715</v>
      </c>
      <c r="F167" s="209">
        <v>63.55</v>
      </c>
      <c r="G167" s="229">
        <f>F167*D167</f>
        <v>63.55</v>
      </c>
      <c r="H167" s="229" t="s">
        <v>724</v>
      </c>
    </row>
    <row r="168" spans="2:8" x14ac:dyDescent="0.2">
      <c r="B168" s="209"/>
      <c r="C168" s="209"/>
      <c r="D168" s="209" t="s">
        <v>725</v>
      </c>
      <c r="E168" s="209"/>
      <c r="F168" s="209"/>
      <c r="G168" s="229">
        <f>SUM(G167)</f>
        <v>63.55</v>
      </c>
      <c r="H168" s="229"/>
    </row>
    <row r="169" spans="2:8" x14ac:dyDescent="0.2">
      <c r="G169" s="231"/>
      <c r="H169" s="231"/>
    </row>
    <row r="170" spans="2:8" x14ac:dyDescent="0.2">
      <c r="B170" s="209" t="s">
        <v>709</v>
      </c>
      <c r="C170" s="209" t="s">
        <v>710</v>
      </c>
      <c r="D170" s="209" t="s">
        <v>715</v>
      </c>
      <c r="E170" s="209" t="s">
        <v>759</v>
      </c>
      <c r="F170" s="209"/>
      <c r="G170" s="229"/>
      <c r="H170" s="229"/>
    </row>
    <row r="171" spans="2:8" x14ac:dyDescent="0.2">
      <c r="B171" s="209" t="s">
        <v>717</v>
      </c>
      <c r="C171" s="209" t="s">
        <v>718</v>
      </c>
      <c r="D171" s="209" t="s">
        <v>719</v>
      </c>
      <c r="E171" s="209" t="s">
        <v>713</v>
      </c>
      <c r="F171" s="209" t="s">
        <v>720</v>
      </c>
      <c r="G171" s="229" t="s">
        <v>721</v>
      </c>
      <c r="H171" s="229" t="s">
        <v>722</v>
      </c>
    </row>
    <row r="172" spans="2:8" x14ac:dyDescent="0.2">
      <c r="B172" s="209">
        <v>83463</v>
      </c>
      <c r="C172" s="209" t="s">
        <v>760</v>
      </c>
      <c r="D172" s="209">
        <v>1</v>
      </c>
      <c r="E172" s="209" t="s">
        <v>715</v>
      </c>
      <c r="F172" s="209">
        <v>295.62</v>
      </c>
      <c r="G172" s="229">
        <f>F172*D172</f>
        <v>295.62</v>
      </c>
      <c r="H172" s="229" t="s">
        <v>724</v>
      </c>
    </row>
    <row r="173" spans="2:8" x14ac:dyDescent="0.2">
      <c r="B173" s="209"/>
      <c r="C173" s="209"/>
      <c r="D173" s="209" t="s">
        <v>725</v>
      </c>
      <c r="E173" s="209"/>
      <c r="F173" s="209"/>
      <c r="G173" s="229">
        <f>SUM(G172)</f>
        <v>295.62</v>
      </c>
      <c r="H173" s="229"/>
    </row>
    <row r="174" spans="2:8" x14ac:dyDescent="0.2">
      <c r="G174" s="231"/>
      <c r="H174" s="231"/>
    </row>
    <row r="175" spans="2:8" ht="51" x14ac:dyDescent="0.2">
      <c r="B175" s="209" t="s">
        <v>707</v>
      </c>
      <c r="C175" s="206" t="s">
        <v>708</v>
      </c>
      <c r="D175" s="209" t="s">
        <v>715</v>
      </c>
      <c r="E175" s="209" t="s">
        <v>761</v>
      </c>
      <c r="F175" s="209"/>
      <c r="G175" s="229"/>
      <c r="H175" s="229"/>
    </row>
    <row r="176" spans="2:8" x14ac:dyDescent="0.2">
      <c r="B176" s="209" t="s">
        <v>717</v>
      </c>
      <c r="C176" s="209" t="s">
        <v>718</v>
      </c>
      <c r="D176" s="209" t="s">
        <v>719</v>
      </c>
      <c r="E176" s="209" t="s">
        <v>713</v>
      </c>
      <c r="F176" s="209" t="s">
        <v>720</v>
      </c>
      <c r="G176" s="229" t="s">
        <v>721</v>
      </c>
      <c r="H176" s="229" t="s">
        <v>722</v>
      </c>
    </row>
    <row r="177" spans="2:8" x14ac:dyDescent="0.2">
      <c r="B177" s="209" t="s">
        <v>762</v>
      </c>
      <c r="C177" s="209" t="s">
        <v>763</v>
      </c>
      <c r="D177" s="209">
        <v>1</v>
      </c>
      <c r="E177" s="209" t="s">
        <v>715</v>
      </c>
      <c r="F177" s="209">
        <v>468.67</v>
      </c>
      <c r="G177" s="229">
        <f>F177*D177</f>
        <v>468.67</v>
      </c>
      <c r="H177" s="229" t="s">
        <v>724</v>
      </c>
    </row>
    <row r="178" spans="2:8" x14ac:dyDescent="0.2">
      <c r="B178" s="209"/>
      <c r="C178" s="209"/>
      <c r="D178" s="209" t="s">
        <v>725</v>
      </c>
      <c r="E178" s="209"/>
      <c r="F178" s="209"/>
      <c r="G178" s="229">
        <f>SUM(G177)</f>
        <v>468.67</v>
      </c>
      <c r="H178" s="229"/>
    </row>
    <row r="179" spans="2:8" x14ac:dyDescent="0.2">
      <c r="G179" s="231"/>
      <c r="H179" s="231"/>
    </row>
    <row r="180" spans="2:8" x14ac:dyDescent="0.2">
      <c r="B180" s="209" t="s">
        <v>696</v>
      </c>
      <c r="C180" s="209" t="s">
        <v>697</v>
      </c>
      <c r="D180" s="209" t="s">
        <v>715</v>
      </c>
      <c r="E180" s="209" t="s">
        <v>727</v>
      </c>
      <c r="F180" s="209"/>
      <c r="G180" s="229"/>
      <c r="H180" s="229"/>
    </row>
    <row r="181" spans="2:8" x14ac:dyDescent="0.2">
      <c r="B181" s="209" t="s">
        <v>717</v>
      </c>
      <c r="C181" s="209" t="s">
        <v>718</v>
      </c>
      <c r="D181" s="209" t="s">
        <v>719</v>
      </c>
      <c r="E181" s="209" t="s">
        <v>713</v>
      </c>
      <c r="F181" s="209" t="s">
        <v>720</v>
      </c>
      <c r="G181" s="229" t="s">
        <v>721</v>
      </c>
      <c r="H181" s="229" t="s">
        <v>722</v>
      </c>
    </row>
    <row r="182" spans="2:8" x14ac:dyDescent="0.2">
      <c r="B182" s="209" t="s">
        <v>764</v>
      </c>
      <c r="C182" s="209" t="s">
        <v>765</v>
      </c>
      <c r="D182" s="209">
        <v>1</v>
      </c>
      <c r="E182" s="209" t="s">
        <v>715</v>
      </c>
      <c r="F182" s="209">
        <v>104.66</v>
      </c>
      <c r="G182" s="229">
        <f>F182*D182</f>
        <v>104.66</v>
      </c>
      <c r="H182" s="229" t="s">
        <v>730</v>
      </c>
    </row>
    <row r="183" spans="2:8" x14ac:dyDescent="0.2">
      <c r="B183" s="209" t="s">
        <v>766</v>
      </c>
      <c r="C183" s="209" t="s">
        <v>767</v>
      </c>
      <c r="D183" s="209">
        <v>1</v>
      </c>
      <c r="E183" s="209" t="s">
        <v>715</v>
      </c>
      <c r="F183" s="209">
        <v>23.99</v>
      </c>
      <c r="G183" s="229">
        <f t="shared" ref="G183:G185" si="12">F183*D183</f>
        <v>23.99</v>
      </c>
      <c r="H183" s="229" t="s">
        <v>733</v>
      </c>
    </row>
    <row r="184" spans="2:8" x14ac:dyDescent="0.2">
      <c r="B184" s="233" t="s">
        <v>803</v>
      </c>
      <c r="C184" s="233" t="s">
        <v>802</v>
      </c>
      <c r="D184" s="209">
        <v>0.7</v>
      </c>
      <c r="E184" s="233" t="s">
        <v>601</v>
      </c>
      <c r="F184" s="233">
        <v>15.04</v>
      </c>
      <c r="G184" s="229">
        <f t="shared" si="12"/>
        <v>10.527999999999999</v>
      </c>
      <c r="H184" s="229" t="s">
        <v>733</v>
      </c>
    </row>
    <row r="185" spans="2:8" x14ac:dyDescent="0.2">
      <c r="B185" s="233" t="s">
        <v>367</v>
      </c>
      <c r="C185" s="233" t="s">
        <v>800</v>
      </c>
      <c r="D185" s="209">
        <v>0.7</v>
      </c>
      <c r="E185" s="233" t="s">
        <v>601</v>
      </c>
      <c r="F185" s="233">
        <v>11.78</v>
      </c>
      <c r="G185" s="229">
        <f t="shared" si="12"/>
        <v>8.2459999999999987</v>
      </c>
      <c r="H185" s="229" t="s">
        <v>733</v>
      </c>
    </row>
    <row r="186" spans="2:8" x14ac:dyDescent="0.2">
      <c r="B186" s="209"/>
      <c r="C186" s="209"/>
      <c r="D186" s="209"/>
      <c r="E186" s="209"/>
      <c r="F186" s="209"/>
      <c r="G186" s="229"/>
      <c r="H186" s="229"/>
    </row>
    <row r="187" spans="2:8" x14ac:dyDescent="0.2">
      <c r="B187" s="209"/>
      <c r="C187" s="209"/>
      <c r="D187" s="209"/>
      <c r="E187" s="209"/>
      <c r="F187" s="209"/>
      <c r="G187" s="229"/>
      <c r="H187" s="229"/>
    </row>
    <row r="188" spans="2:8" x14ac:dyDescent="0.2">
      <c r="B188" s="209"/>
      <c r="C188" s="209"/>
      <c r="D188" s="209" t="s">
        <v>725</v>
      </c>
      <c r="E188" s="209"/>
      <c r="F188" s="209"/>
      <c r="G188" s="237">
        <f>SUM(G182:G187)</f>
        <v>147.42400000000001</v>
      </c>
      <c r="H188" s="229"/>
    </row>
    <row r="189" spans="2:8" x14ac:dyDescent="0.2">
      <c r="G189" s="231"/>
      <c r="H189" s="231"/>
    </row>
    <row r="190" spans="2:8" ht="25.5" x14ac:dyDescent="0.2">
      <c r="B190" s="209" t="s">
        <v>705</v>
      </c>
      <c r="C190" s="206" t="s">
        <v>769</v>
      </c>
      <c r="D190" s="209" t="s">
        <v>734</v>
      </c>
      <c r="E190" s="209" t="s">
        <v>754</v>
      </c>
      <c r="F190" s="209"/>
      <c r="G190" s="229"/>
      <c r="H190" s="229"/>
    </row>
    <row r="191" spans="2:8" x14ac:dyDescent="0.2">
      <c r="B191" s="209" t="s">
        <v>717</v>
      </c>
      <c r="C191" s="209" t="s">
        <v>718</v>
      </c>
      <c r="D191" s="209" t="s">
        <v>719</v>
      </c>
      <c r="E191" s="209" t="s">
        <v>713</v>
      </c>
      <c r="F191" s="209" t="s">
        <v>720</v>
      </c>
      <c r="G191" s="229" t="s">
        <v>721</v>
      </c>
      <c r="H191" s="229" t="s">
        <v>722</v>
      </c>
    </row>
    <row r="192" spans="2:8" x14ac:dyDescent="0.2">
      <c r="B192" s="209" t="s">
        <v>738</v>
      </c>
      <c r="C192" s="209" t="s">
        <v>739</v>
      </c>
      <c r="D192" s="209">
        <v>2.2000000000000002</v>
      </c>
      <c r="E192" s="209" t="s">
        <v>601</v>
      </c>
      <c r="F192" s="209">
        <v>3.64</v>
      </c>
      <c r="G192" s="229">
        <f>F192*D192</f>
        <v>8.0080000000000009</v>
      </c>
      <c r="H192" s="229" t="s">
        <v>724</v>
      </c>
    </row>
    <row r="193" spans="2:8" x14ac:dyDescent="0.2">
      <c r="B193" s="209" t="s">
        <v>741</v>
      </c>
      <c r="C193" s="209" t="s">
        <v>742</v>
      </c>
      <c r="D193" s="209">
        <v>1</v>
      </c>
      <c r="E193" s="209" t="s">
        <v>715</v>
      </c>
      <c r="F193" s="209">
        <v>2.4</v>
      </c>
      <c r="G193" s="229">
        <f t="shared" ref="G193:G199" si="13">F193*D193</f>
        <v>2.4</v>
      </c>
      <c r="H193" s="229" t="s">
        <v>724</v>
      </c>
    </row>
    <row r="194" spans="2:8" x14ac:dyDescent="0.2">
      <c r="B194" s="209" t="s">
        <v>743</v>
      </c>
      <c r="C194" s="209" t="s">
        <v>744</v>
      </c>
      <c r="D194" s="209">
        <v>2.2000000000000002</v>
      </c>
      <c r="E194" s="209" t="s">
        <v>740</v>
      </c>
      <c r="F194" s="209">
        <v>7.5</v>
      </c>
      <c r="G194" s="229">
        <f t="shared" si="13"/>
        <v>16.5</v>
      </c>
      <c r="H194" s="229" t="s">
        <v>724</v>
      </c>
    </row>
    <row r="195" spans="2:8" x14ac:dyDescent="0.2">
      <c r="B195" s="209">
        <v>91871</v>
      </c>
      <c r="C195" s="209" t="s">
        <v>745</v>
      </c>
      <c r="D195" s="209">
        <v>4.2</v>
      </c>
      <c r="E195" s="209" t="s">
        <v>601</v>
      </c>
      <c r="F195" s="209">
        <v>6.81</v>
      </c>
      <c r="G195" s="229">
        <f t="shared" si="13"/>
        <v>28.602</v>
      </c>
      <c r="H195" s="229" t="s">
        <v>724</v>
      </c>
    </row>
    <row r="196" spans="2:8" x14ac:dyDescent="0.2">
      <c r="B196" s="209">
        <v>91926</v>
      </c>
      <c r="C196" s="209" t="s">
        <v>746</v>
      </c>
      <c r="D196" s="209">
        <v>12.6</v>
      </c>
      <c r="E196" s="209" t="s">
        <v>715</v>
      </c>
      <c r="F196" s="209">
        <v>2.17</v>
      </c>
      <c r="G196" s="229">
        <f t="shared" si="13"/>
        <v>27.341999999999999</v>
      </c>
      <c r="H196" s="229" t="s">
        <v>724</v>
      </c>
    </row>
    <row r="197" spans="2:8" x14ac:dyDescent="0.2">
      <c r="B197" s="209" t="s">
        <v>689</v>
      </c>
      <c r="C197" s="209" t="s">
        <v>747</v>
      </c>
      <c r="D197" s="209">
        <v>1</v>
      </c>
      <c r="E197" s="209" t="s">
        <v>740</v>
      </c>
      <c r="F197" s="209">
        <v>8.17</v>
      </c>
      <c r="G197" s="229">
        <f t="shared" si="13"/>
        <v>8.17</v>
      </c>
      <c r="H197" s="229" t="s">
        <v>724</v>
      </c>
    </row>
    <row r="198" spans="2:8" x14ac:dyDescent="0.2">
      <c r="B198" s="209" t="s">
        <v>768</v>
      </c>
      <c r="C198" s="209" t="s">
        <v>756</v>
      </c>
      <c r="D198" s="209">
        <v>1</v>
      </c>
      <c r="E198" s="209" t="s">
        <v>715</v>
      </c>
      <c r="F198" s="209">
        <v>25.21</v>
      </c>
      <c r="G198" s="229">
        <f t="shared" si="13"/>
        <v>25.21</v>
      </c>
      <c r="H198" s="229" t="s">
        <v>724</v>
      </c>
    </row>
    <row r="199" spans="2:8" x14ac:dyDescent="0.2">
      <c r="B199" s="209" t="s">
        <v>750</v>
      </c>
      <c r="C199" s="209" t="s">
        <v>751</v>
      </c>
      <c r="D199" s="209">
        <v>0.5</v>
      </c>
      <c r="E199" s="209" t="s">
        <v>715</v>
      </c>
      <c r="F199" s="209">
        <v>5.69</v>
      </c>
      <c r="G199" s="229">
        <f t="shared" si="13"/>
        <v>2.8450000000000002</v>
      </c>
      <c r="H199" s="229" t="s">
        <v>724</v>
      </c>
    </row>
    <row r="200" spans="2:8" x14ac:dyDescent="0.2">
      <c r="B200" s="209"/>
      <c r="C200" s="209"/>
      <c r="D200" s="209" t="s">
        <v>725</v>
      </c>
      <c r="E200" s="209"/>
      <c r="F200" s="209"/>
      <c r="G200" s="229">
        <f>SUM(G192:G199)</f>
        <v>119.077</v>
      </c>
      <c r="H200" s="229"/>
    </row>
    <row r="201" spans="2:8" x14ac:dyDescent="0.2">
      <c r="G201" s="231"/>
      <c r="H201" s="231"/>
    </row>
    <row r="202" spans="2:8" x14ac:dyDescent="0.2">
      <c r="G202" s="231"/>
      <c r="H202" s="231"/>
    </row>
    <row r="203" spans="2:8" x14ac:dyDescent="0.2">
      <c r="B203" s="205" t="s">
        <v>813</v>
      </c>
      <c r="C203" s="206" t="s">
        <v>814</v>
      </c>
      <c r="E203" s="209" t="s">
        <v>713</v>
      </c>
      <c r="F203" s="209" t="s">
        <v>719</v>
      </c>
      <c r="G203" s="209" t="s">
        <v>720</v>
      </c>
      <c r="H203" s="229" t="s">
        <v>721</v>
      </c>
    </row>
    <row r="204" spans="2:8" x14ac:dyDescent="0.2">
      <c r="B204" s="209" t="s">
        <v>810</v>
      </c>
      <c r="C204" s="209" t="s">
        <v>809</v>
      </c>
      <c r="D204" s="209"/>
      <c r="E204" s="209" t="s">
        <v>804</v>
      </c>
      <c r="F204" s="209">
        <v>0.38</v>
      </c>
      <c r="G204" s="209">
        <v>2.75</v>
      </c>
      <c r="H204" s="209">
        <f>G204*F204</f>
        <v>1.0449999999999999</v>
      </c>
    </row>
    <row r="205" spans="2:8" ht="25.5" x14ac:dyDescent="0.2">
      <c r="B205" s="209" t="s">
        <v>806</v>
      </c>
      <c r="C205" s="206" t="s">
        <v>805</v>
      </c>
      <c r="D205" s="209"/>
      <c r="E205" s="209" t="s">
        <v>140</v>
      </c>
      <c r="F205" s="209">
        <v>1.05</v>
      </c>
      <c r="G205" s="209">
        <v>19.989999999999998</v>
      </c>
      <c r="H205" s="209">
        <f t="shared" ref="H205:H208" si="14">G205*F205</f>
        <v>20.9895</v>
      </c>
    </row>
    <row r="206" spans="2:8" x14ac:dyDescent="0.2">
      <c r="B206" s="200" t="s">
        <v>365</v>
      </c>
      <c r="C206" s="198" t="s">
        <v>366</v>
      </c>
      <c r="D206" s="209"/>
      <c r="E206" s="209" t="s">
        <v>601</v>
      </c>
      <c r="F206" s="209">
        <v>0.55000000000000004</v>
      </c>
      <c r="G206" s="209">
        <v>14.89</v>
      </c>
      <c r="H206" s="209">
        <f t="shared" si="14"/>
        <v>8.1895000000000007</v>
      </c>
    </row>
    <row r="207" spans="2:8" x14ac:dyDescent="0.2">
      <c r="B207" s="200" t="s">
        <v>367</v>
      </c>
      <c r="C207" s="198" t="s">
        <v>368</v>
      </c>
      <c r="D207" s="209"/>
      <c r="E207" s="209" t="s">
        <v>601</v>
      </c>
      <c r="F207" s="209">
        <v>0.45</v>
      </c>
      <c r="G207" s="209">
        <v>11.78</v>
      </c>
      <c r="H207" s="209">
        <f t="shared" si="14"/>
        <v>5.3010000000000002</v>
      </c>
    </row>
    <row r="208" spans="2:8" x14ac:dyDescent="0.2">
      <c r="B208" s="209" t="s">
        <v>808</v>
      </c>
      <c r="C208" s="209" t="s">
        <v>807</v>
      </c>
      <c r="D208" s="209"/>
      <c r="E208" s="209" t="s">
        <v>804</v>
      </c>
      <c r="F208" s="209">
        <v>4</v>
      </c>
      <c r="G208" s="209">
        <v>0.48</v>
      </c>
      <c r="H208" s="209">
        <f t="shared" si="14"/>
        <v>1.92</v>
      </c>
    </row>
    <row r="209" spans="1:8" x14ac:dyDescent="0.2">
      <c r="H209" s="224">
        <f>SUM(H204:H208)</f>
        <v>37.445000000000007</v>
      </c>
    </row>
    <row r="211" spans="1:8" x14ac:dyDescent="0.2">
      <c r="B211" s="205" t="s">
        <v>813</v>
      </c>
      <c r="C211" s="206" t="s">
        <v>815</v>
      </c>
      <c r="E211" s="209" t="s">
        <v>713</v>
      </c>
      <c r="F211" s="209" t="s">
        <v>719</v>
      </c>
      <c r="G211" s="209" t="s">
        <v>720</v>
      </c>
      <c r="H211" s="229" t="s">
        <v>721</v>
      </c>
    </row>
    <row r="212" spans="1:8" x14ac:dyDescent="0.2">
      <c r="B212" s="209" t="s">
        <v>810</v>
      </c>
      <c r="C212" s="209" t="s">
        <v>809</v>
      </c>
      <c r="D212" s="209"/>
      <c r="E212" s="209" t="s">
        <v>804</v>
      </c>
      <c r="F212" s="209">
        <v>0.38</v>
      </c>
      <c r="G212" s="209">
        <v>2.75</v>
      </c>
      <c r="H212" s="209">
        <f>G212*F212</f>
        <v>1.0449999999999999</v>
      </c>
    </row>
    <row r="213" spans="1:8" ht="25.5" x14ac:dyDescent="0.2">
      <c r="B213" s="209" t="s">
        <v>811</v>
      </c>
      <c r="C213" s="206" t="s">
        <v>812</v>
      </c>
      <c r="D213" s="209"/>
      <c r="E213" s="209" t="s">
        <v>140</v>
      </c>
      <c r="F213" s="209">
        <v>1.05</v>
      </c>
      <c r="G213" s="209">
        <v>11.79</v>
      </c>
      <c r="H213" s="209">
        <f t="shared" ref="H213" si="15">G213*F213</f>
        <v>12.3795</v>
      </c>
    </row>
    <row r="214" spans="1:8" x14ac:dyDescent="0.2">
      <c r="B214" s="200" t="s">
        <v>365</v>
      </c>
      <c r="C214" s="198" t="s">
        <v>366</v>
      </c>
      <c r="D214" s="209"/>
      <c r="E214" s="209" t="s">
        <v>601</v>
      </c>
      <c r="F214" s="209">
        <v>0.55000000000000004</v>
      </c>
      <c r="G214" s="209">
        <v>14.89</v>
      </c>
      <c r="H214" s="209">
        <f t="shared" ref="H214:H216" si="16">G214*F214</f>
        <v>8.1895000000000007</v>
      </c>
    </row>
    <row r="215" spans="1:8" x14ac:dyDescent="0.2">
      <c r="B215" s="200" t="s">
        <v>367</v>
      </c>
      <c r="C215" s="198" t="s">
        <v>368</v>
      </c>
      <c r="D215" s="209"/>
      <c r="E215" s="209" t="s">
        <v>601</v>
      </c>
      <c r="F215" s="209">
        <v>0.45</v>
      </c>
      <c r="G215" s="209">
        <v>11.78</v>
      </c>
      <c r="H215" s="209">
        <f t="shared" si="16"/>
        <v>5.3010000000000002</v>
      </c>
    </row>
    <row r="216" spans="1:8" x14ac:dyDescent="0.2">
      <c r="B216" s="209" t="s">
        <v>808</v>
      </c>
      <c r="C216" s="209" t="s">
        <v>807</v>
      </c>
      <c r="D216" s="209"/>
      <c r="E216" s="209" t="s">
        <v>804</v>
      </c>
      <c r="F216" s="209">
        <v>4</v>
      </c>
      <c r="G216" s="209">
        <v>0.48</v>
      </c>
      <c r="H216" s="209">
        <f t="shared" si="16"/>
        <v>1.92</v>
      </c>
    </row>
    <row r="217" spans="1:8" x14ac:dyDescent="0.2">
      <c r="B217" s="210"/>
      <c r="C217" s="210"/>
      <c r="D217" s="210"/>
      <c r="E217" s="210"/>
      <c r="F217" s="210"/>
      <c r="G217" s="210"/>
      <c r="H217" s="209"/>
    </row>
    <row r="218" spans="1:8" x14ac:dyDescent="0.2">
      <c r="H218" s="238">
        <f>SUM(H212:H216)</f>
        <v>28.835000000000001</v>
      </c>
    </row>
    <row r="219" spans="1:8" x14ac:dyDescent="0.2">
      <c r="B219" s="205" t="s">
        <v>813</v>
      </c>
      <c r="C219" s="206" t="s">
        <v>818</v>
      </c>
    </row>
    <row r="220" spans="1:8" ht="25.5" x14ac:dyDescent="0.2">
      <c r="A220" s="239"/>
      <c r="B220" s="223" t="s">
        <v>816</v>
      </c>
      <c r="C220" s="222" t="s">
        <v>880</v>
      </c>
      <c r="D220" s="223"/>
      <c r="E220" s="223" t="s">
        <v>403</v>
      </c>
      <c r="F220" s="223"/>
      <c r="G220" s="223"/>
    </row>
    <row r="221" spans="1:8" x14ac:dyDescent="0.2">
      <c r="A221" s="239"/>
      <c r="B221" s="223">
        <v>88267</v>
      </c>
      <c r="C221" s="222" t="s">
        <v>878</v>
      </c>
      <c r="D221" s="223"/>
      <c r="E221" s="223">
        <v>0.78</v>
      </c>
      <c r="F221" s="209">
        <v>14.86</v>
      </c>
      <c r="G221" s="209">
        <f>E221*F221</f>
        <v>11.5908</v>
      </c>
    </row>
    <row r="222" spans="1:8" x14ac:dyDescent="0.2">
      <c r="A222" s="239"/>
      <c r="B222" s="223">
        <v>88316</v>
      </c>
      <c r="C222" s="222" t="s">
        <v>879</v>
      </c>
      <c r="D222" s="223"/>
      <c r="E222" s="223">
        <v>0.44</v>
      </c>
      <c r="F222" s="209">
        <v>11.78</v>
      </c>
      <c r="G222" s="209">
        <f t="shared" ref="G222:G226" si="17">E222*F222</f>
        <v>5.1831999999999994</v>
      </c>
    </row>
    <row r="223" spans="1:8" ht="25.5" x14ac:dyDescent="0.2">
      <c r="A223" s="239"/>
      <c r="B223" s="223">
        <v>4384</v>
      </c>
      <c r="C223" s="222" t="s">
        <v>881</v>
      </c>
      <c r="D223" s="223"/>
      <c r="E223" s="223">
        <v>2</v>
      </c>
      <c r="F223" s="209">
        <v>9.9700000000000006</v>
      </c>
      <c r="G223" s="209">
        <f t="shared" si="17"/>
        <v>19.940000000000001</v>
      </c>
    </row>
    <row r="224" spans="1:8" x14ac:dyDescent="0.2">
      <c r="A224" s="239"/>
      <c r="B224" s="223" t="s">
        <v>817</v>
      </c>
      <c r="C224" s="222" t="s">
        <v>882</v>
      </c>
      <c r="D224" s="223"/>
      <c r="E224" s="223">
        <v>1</v>
      </c>
      <c r="F224" s="209"/>
      <c r="G224" s="209">
        <f t="shared" si="17"/>
        <v>0</v>
      </c>
    </row>
    <row r="225" spans="1:8" x14ac:dyDescent="0.2">
      <c r="A225" s="239"/>
      <c r="B225" s="223">
        <v>36520</v>
      </c>
      <c r="C225" s="222" t="s">
        <v>883</v>
      </c>
      <c r="D225" s="223"/>
      <c r="E225" s="223">
        <v>1</v>
      </c>
      <c r="F225" s="209">
        <v>517.89</v>
      </c>
      <c r="G225" s="209">
        <f t="shared" si="17"/>
        <v>517.89</v>
      </c>
    </row>
    <row r="226" spans="1:8" x14ac:dyDescent="0.2">
      <c r="A226" s="239"/>
      <c r="B226" s="223">
        <v>37329</v>
      </c>
      <c r="C226" s="222" t="s">
        <v>884</v>
      </c>
      <c r="D226" s="223"/>
      <c r="E226" s="223">
        <v>0.1469</v>
      </c>
      <c r="F226" s="209">
        <v>42.53</v>
      </c>
      <c r="G226" s="209">
        <f t="shared" si="17"/>
        <v>6.2476570000000002</v>
      </c>
    </row>
    <row r="227" spans="1:8" x14ac:dyDescent="0.2">
      <c r="A227" s="239"/>
      <c r="B227" s="223">
        <v>377</v>
      </c>
      <c r="C227" s="222" t="s">
        <v>885</v>
      </c>
      <c r="D227" s="223"/>
      <c r="E227" s="223">
        <v>1</v>
      </c>
      <c r="F227" s="209">
        <v>21.64</v>
      </c>
      <c r="G227" s="209">
        <f t="shared" ref="G227" si="18">E227*F227</f>
        <v>21.64</v>
      </c>
    </row>
    <row r="228" spans="1:8" x14ac:dyDescent="0.2">
      <c r="G228" s="240">
        <f>SUM(G221:G227)</f>
        <v>582.49165700000003</v>
      </c>
    </row>
    <row r="230" spans="1:8" ht="25.5" x14ac:dyDescent="0.2">
      <c r="B230" s="209" t="s">
        <v>813</v>
      </c>
      <c r="C230" s="206" t="s">
        <v>832</v>
      </c>
    </row>
    <row r="231" spans="1:8" x14ac:dyDescent="0.2">
      <c r="A231" s="241"/>
      <c r="B231" s="223" t="s">
        <v>820</v>
      </c>
      <c r="C231" s="222" t="s">
        <v>821</v>
      </c>
      <c r="D231" s="223" t="s">
        <v>362</v>
      </c>
      <c r="E231" s="222">
        <v>10.199999999999999</v>
      </c>
      <c r="F231" s="223">
        <v>0.46</v>
      </c>
      <c r="G231" s="222">
        <f>E231*F231</f>
        <v>4.6920000000000002</v>
      </c>
    </row>
    <row r="232" spans="1:8" x14ac:dyDescent="0.2">
      <c r="A232" s="241"/>
      <c r="B232" s="223" t="s">
        <v>823</v>
      </c>
      <c r="C232" s="222" t="s">
        <v>886</v>
      </c>
      <c r="D232" s="223" t="s">
        <v>359</v>
      </c>
      <c r="E232" s="222">
        <v>0.5</v>
      </c>
      <c r="F232" s="223">
        <v>14.79</v>
      </c>
      <c r="G232" s="222">
        <f t="shared" ref="G232:G236" si="19">E232*F232</f>
        <v>7.3949999999999996</v>
      </c>
    </row>
    <row r="233" spans="1:8" x14ac:dyDescent="0.2">
      <c r="A233" s="241"/>
      <c r="B233" s="200" t="s">
        <v>367</v>
      </c>
      <c r="C233" s="198" t="s">
        <v>879</v>
      </c>
      <c r="D233" s="223" t="s">
        <v>359</v>
      </c>
      <c r="E233" s="222">
        <v>1</v>
      </c>
      <c r="F233" s="223">
        <v>11.78</v>
      </c>
      <c r="G233" s="222">
        <f t="shared" si="19"/>
        <v>11.78</v>
      </c>
    </row>
    <row r="234" spans="1:8" x14ac:dyDescent="0.2">
      <c r="A234" s="241"/>
      <c r="B234" s="223" t="s">
        <v>822</v>
      </c>
      <c r="C234" s="222" t="s">
        <v>887</v>
      </c>
      <c r="D234" s="223" t="s">
        <v>140</v>
      </c>
      <c r="E234" s="222">
        <v>0.7</v>
      </c>
      <c r="F234" s="223">
        <v>2.36</v>
      </c>
      <c r="G234" s="222">
        <f t="shared" si="19"/>
        <v>1.6519999999999999</v>
      </c>
    </row>
    <row r="235" spans="1:8" x14ac:dyDescent="0.2">
      <c r="B235" s="242" t="s">
        <v>824</v>
      </c>
      <c r="C235" s="243" t="s">
        <v>888</v>
      </c>
      <c r="D235" s="223" t="s">
        <v>39</v>
      </c>
      <c r="E235" s="243">
        <v>0.8</v>
      </c>
      <c r="F235" s="242">
        <v>1.32</v>
      </c>
      <c r="G235" s="243">
        <f t="shared" si="19"/>
        <v>1.056</v>
      </c>
    </row>
    <row r="236" spans="1:8" x14ac:dyDescent="0.2">
      <c r="B236" s="242" t="s">
        <v>825</v>
      </c>
      <c r="C236" s="243" t="s">
        <v>889</v>
      </c>
      <c r="D236" s="223" t="s">
        <v>39</v>
      </c>
      <c r="E236" s="243">
        <v>0.2</v>
      </c>
      <c r="F236" s="242">
        <v>4.09</v>
      </c>
      <c r="G236" s="243">
        <f t="shared" si="19"/>
        <v>0.81800000000000006</v>
      </c>
    </row>
    <row r="237" spans="1:8" x14ac:dyDescent="0.2">
      <c r="G237" s="240">
        <f>SUM(G231:G236)</f>
        <v>27.393000000000001</v>
      </c>
    </row>
    <row r="239" spans="1:8" ht="25.5" x14ac:dyDescent="0.2">
      <c r="B239" s="209" t="s">
        <v>813</v>
      </c>
      <c r="C239" s="206" t="s">
        <v>797</v>
      </c>
      <c r="D239" s="209" t="s">
        <v>713</v>
      </c>
      <c r="E239" s="209" t="s">
        <v>719</v>
      </c>
      <c r="F239" s="209" t="s">
        <v>827</v>
      </c>
      <c r="G239" s="229" t="s">
        <v>826</v>
      </c>
      <c r="H239" s="229" t="s">
        <v>721</v>
      </c>
    </row>
    <row r="240" spans="1:8" x14ac:dyDescent="0.2">
      <c r="B240" s="223">
        <v>90780</v>
      </c>
      <c r="C240" s="222" t="s">
        <v>890</v>
      </c>
      <c r="D240" s="223" t="s">
        <v>359</v>
      </c>
      <c r="E240" s="222">
        <v>70</v>
      </c>
      <c r="F240" s="209">
        <v>21.27</v>
      </c>
      <c r="G240" s="222">
        <f>E240*F240</f>
        <v>1488.8999999999999</v>
      </c>
      <c r="H240" s="209">
        <f>G240*5</f>
        <v>7444.4999999999991</v>
      </c>
    </row>
    <row r="241" spans="2:8" x14ac:dyDescent="0.2">
      <c r="B241" s="223">
        <v>88326</v>
      </c>
      <c r="C241" s="222" t="s">
        <v>891</v>
      </c>
      <c r="D241" s="223" t="s">
        <v>359</v>
      </c>
      <c r="E241" s="222">
        <v>173</v>
      </c>
      <c r="F241" s="209">
        <v>13.44</v>
      </c>
      <c r="G241" s="222">
        <f t="shared" ref="G241" si="20">E241*F241</f>
        <v>2325.12</v>
      </c>
      <c r="H241" s="209">
        <f>G241*5</f>
        <v>11625.599999999999</v>
      </c>
    </row>
    <row r="242" spans="2:8" x14ac:dyDescent="0.2">
      <c r="H242" s="208">
        <f>SUM(H240:H241)</f>
        <v>19070.099999999999</v>
      </c>
    </row>
  </sheetData>
  <mergeCells count="10">
    <mergeCell ref="B85:F85"/>
    <mergeCell ref="B22:F22"/>
    <mergeCell ref="B32:F32"/>
    <mergeCell ref="B40:F40"/>
    <mergeCell ref="B76:F76"/>
    <mergeCell ref="B12:F12"/>
    <mergeCell ref="B49:F49"/>
    <mergeCell ref="B2:G2"/>
    <mergeCell ref="B63:F63"/>
    <mergeCell ref="D78:G78"/>
  </mergeCells>
  <conditionalFormatting sqref="A65:E67 B231:G232 D233:G233 F235:F236 B235:E235 C236:E236 G236 B234:G234">
    <cfRule type="expression" dxfId="17" priority="19" stopIfTrue="1">
      <formula>AND($A65&lt;&gt;"COMPOSICAO",$A65&lt;&gt;"INSUMO",$A65&lt;&gt;"")</formula>
    </cfRule>
    <cfRule type="expression" dxfId="16" priority="20" stopIfTrue="1">
      <formula>AND(OR($A65="COMPOSICAO",$A65="INSUMO",$A65&lt;&gt;""),$A65&lt;&gt;"")</formula>
    </cfRule>
  </conditionalFormatting>
  <conditionalFormatting sqref="A88:E88 A87:C87">
    <cfRule type="expression" dxfId="15" priority="17" stopIfTrue="1">
      <formula>AND($A87&lt;&gt;"COMPOSICAO",$A87&lt;&gt;"INSUMO",$A87&lt;&gt;"")</formula>
    </cfRule>
    <cfRule type="expression" dxfId="14" priority="18" stopIfTrue="1">
      <formula>AND(OR($A87="COMPOSICAO",$A87="INSUMO",$A87&lt;&gt;""),$A87&lt;&gt;"")</formula>
    </cfRule>
  </conditionalFormatting>
  <conditionalFormatting sqref="F65:G65">
    <cfRule type="expression" dxfId="13" priority="15" stopIfTrue="1">
      <formula>AND($A65&lt;&gt;"COMPOSICAO",$A65&lt;&gt;"INSUMO",$A65&lt;&gt;"")</formula>
    </cfRule>
    <cfRule type="expression" dxfId="12" priority="16" stopIfTrue="1">
      <formula>AND(OR($A65="COMPOSICAO",$A65="INSUMO",$A65&lt;&gt;""),$A65&lt;&gt;"")</formula>
    </cfRule>
  </conditionalFormatting>
  <conditionalFormatting sqref="A220:E226">
    <cfRule type="expression" dxfId="11" priority="11" stopIfTrue="1">
      <formula>AND($A220&lt;&gt;"COMPOSICAO",$A220&lt;&gt;"INSUMO",$A220&lt;&gt;"")</formula>
    </cfRule>
    <cfRule type="expression" dxfId="10" priority="12" stopIfTrue="1">
      <formula>AND(OR($A220="COMPOSICAO",$A220="INSUMO",$A220&lt;&gt;""),$A220&lt;&gt;"")</formula>
    </cfRule>
  </conditionalFormatting>
  <conditionalFormatting sqref="F220:G220">
    <cfRule type="expression" dxfId="9" priority="9" stopIfTrue="1">
      <formula>AND($A220&lt;&gt;"COMPOSICAO",$A220&lt;&gt;"INSUMO",$A220&lt;&gt;"")</formula>
    </cfRule>
    <cfRule type="expression" dxfId="8" priority="10" stopIfTrue="1">
      <formula>AND(OR($A220="COMPOSICAO",$A220="INSUMO",$A220&lt;&gt;""),$A220&lt;&gt;"")</formula>
    </cfRule>
  </conditionalFormatting>
  <conditionalFormatting sqref="A227:E227">
    <cfRule type="expression" dxfId="7" priority="7" stopIfTrue="1">
      <formula>AND($A227&lt;&gt;"COMPOSICAO",$A227&lt;&gt;"INSUMO",$A227&lt;&gt;"")</formula>
    </cfRule>
    <cfRule type="expression" dxfId="6" priority="8" stopIfTrue="1">
      <formula>AND(OR($A227="COMPOSICAO",$A227="INSUMO",$A227&lt;&gt;""),$A227&lt;&gt;"")</formula>
    </cfRule>
  </conditionalFormatting>
  <conditionalFormatting sqref="G235">
    <cfRule type="expression" dxfId="5" priority="5" stopIfTrue="1">
      <formula>AND($A235&lt;&gt;"COMPOSICAO",$A235&lt;&gt;"INSUMO",$A235&lt;&gt;"")</formula>
    </cfRule>
    <cfRule type="expression" dxfId="4" priority="6" stopIfTrue="1">
      <formula>AND(OR($A235="COMPOSICAO",$A235="INSUMO",$A235&lt;&gt;""),$A235&lt;&gt;"")</formula>
    </cfRule>
  </conditionalFormatting>
  <conditionalFormatting sqref="B236">
    <cfRule type="expression" dxfId="3" priority="3" stopIfTrue="1">
      <formula>AND($A236&lt;&gt;"COMPOSICAO",$A236&lt;&gt;"INSUMO",$A236&lt;&gt;"")</formula>
    </cfRule>
    <cfRule type="expression" dxfId="2" priority="4" stopIfTrue="1">
      <formula>AND(OR($A236="COMPOSICAO",$A236="INSUMO",$A236&lt;&gt;""),$A236&lt;&gt;"")</formula>
    </cfRule>
  </conditionalFormatting>
  <conditionalFormatting sqref="B240:G241">
    <cfRule type="expression" dxfId="1" priority="1" stopIfTrue="1">
      <formula>AND($A240&lt;&gt;"COMPOSICAO",$A240&lt;&gt;"INSUMO",$A240&lt;&gt;"")</formula>
    </cfRule>
    <cfRule type="expression" dxfId="0" priority="2" stopIfTrue="1">
      <formula>AND(OR($A240="COMPOSICAO",$A240="INSUMO",$A240&lt;&gt;""),$A240&lt;&gt;"")</formula>
    </cfRule>
  </conditionalFormatting>
  <pageMargins left="0.511811024" right="0.511811024" top="0.78740157499999996" bottom="0.78740157499999996" header="0.31496062000000002" footer="0.31496062000000002"/>
  <pageSetup paperSize="9"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D19"/>
  <sheetViews>
    <sheetView workbookViewId="0">
      <selection activeCell="I24" sqref="I24"/>
    </sheetView>
  </sheetViews>
  <sheetFormatPr defaultRowHeight="15" x14ac:dyDescent="0.25"/>
  <cols>
    <col min="2" max="2" width="62.42578125" bestFit="1" customWidth="1"/>
    <col min="3" max="3" width="6.28515625" customWidth="1"/>
  </cols>
  <sheetData>
    <row r="6" spans="4:4" x14ac:dyDescent="0.25">
      <c r="D6" s="9"/>
    </row>
    <row r="7" spans="4:4" x14ac:dyDescent="0.25">
      <c r="D7" s="9"/>
    </row>
    <row r="19" spans="4:4" x14ac:dyDescent="0.25">
      <c r="D19" s="9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8:K32"/>
  <sheetViews>
    <sheetView view="pageBreakPreview" topLeftCell="A7" zoomScale="90" zoomScaleSheetLayoutView="90" workbookViewId="0">
      <selection activeCell="I12" sqref="I12"/>
    </sheetView>
  </sheetViews>
  <sheetFormatPr defaultRowHeight="15" x14ac:dyDescent="0.25"/>
  <cols>
    <col min="5" max="5" width="17.140625" customWidth="1"/>
    <col min="6" max="6" width="23.7109375" bestFit="1" customWidth="1"/>
    <col min="7" max="7" width="11.28515625" bestFit="1" customWidth="1"/>
    <col min="8" max="8" width="16.5703125" bestFit="1" customWidth="1"/>
    <col min="9" max="9" width="20.42578125" bestFit="1" customWidth="1"/>
    <col min="11" max="11" width="9.28515625" bestFit="1" customWidth="1"/>
  </cols>
  <sheetData>
    <row r="8" spans="2:11" ht="15.75" thickBot="1" x14ac:dyDescent="0.3"/>
    <row r="9" spans="2:11" ht="15.75" x14ac:dyDescent="0.25">
      <c r="B9" s="278" t="s">
        <v>332</v>
      </c>
      <c r="C9" s="279"/>
      <c r="D9" s="279"/>
      <c r="E9" s="279"/>
      <c r="F9" s="279"/>
      <c r="G9" s="279"/>
      <c r="H9" s="279"/>
      <c r="I9" s="280"/>
    </row>
    <row r="10" spans="2:11" x14ac:dyDescent="0.25">
      <c r="B10" s="281" t="s">
        <v>666</v>
      </c>
      <c r="C10" s="282"/>
      <c r="D10" s="282"/>
      <c r="E10" s="282"/>
      <c r="F10" s="282"/>
      <c r="G10" s="282"/>
      <c r="H10" s="282"/>
      <c r="I10" s="283"/>
    </row>
    <row r="11" spans="2:11" x14ac:dyDescent="0.25">
      <c r="B11" s="66" t="s">
        <v>232</v>
      </c>
      <c r="C11" s="67"/>
      <c r="D11" s="67"/>
      <c r="E11" s="67"/>
      <c r="F11" s="67"/>
      <c r="G11" s="67"/>
      <c r="H11" s="67"/>
      <c r="I11" s="68"/>
      <c r="K11">
        <v>0.25219999999999998</v>
      </c>
    </row>
    <row r="12" spans="2:11" ht="16.5" x14ac:dyDescent="0.25">
      <c r="B12" s="69" t="s">
        <v>0</v>
      </c>
      <c r="C12" s="284" t="s">
        <v>2</v>
      </c>
      <c r="D12" s="284"/>
      <c r="E12" s="284"/>
      <c r="F12" s="70" t="s">
        <v>333</v>
      </c>
      <c r="G12" s="70" t="s">
        <v>334</v>
      </c>
      <c r="H12" s="71" t="s">
        <v>375</v>
      </c>
      <c r="I12" s="72" t="s">
        <v>6</v>
      </c>
    </row>
    <row r="13" spans="2:11" x14ac:dyDescent="0.25">
      <c r="B13" s="73" t="s">
        <v>7</v>
      </c>
      <c r="C13" s="285" t="str">
        <f>'Orçamento Sintético'!C14</f>
        <v>SERVIÇOS PRELIMINARES</v>
      </c>
      <c r="D13" s="285"/>
      <c r="E13" s="285"/>
      <c r="F13" s="28">
        <f>'Orçamento Sintético'!G14</f>
        <v>4706.9049999999997</v>
      </c>
      <c r="G13" s="75">
        <f>F13*100/F30</f>
        <v>1.7853682007443739</v>
      </c>
      <c r="H13" s="28">
        <f>F13*$K$11</f>
        <v>1187.0814409999998</v>
      </c>
      <c r="I13" s="115">
        <f>SUM(F13+H13)</f>
        <v>5893.9864409999991</v>
      </c>
    </row>
    <row r="14" spans="2:11" x14ac:dyDescent="0.25">
      <c r="B14" s="76" t="s">
        <v>335</v>
      </c>
      <c r="C14" s="285" t="str">
        <f>'Orçamento Sintético'!C24</f>
        <v>SERVIÇOS EM TERRA</v>
      </c>
      <c r="D14" s="285"/>
      <c r="E14" s="285"/>
      <c r="F14" s="28">
        <f>'Orçamento Sintético'!G24</f>
        <v>11361.82</v>
      </c>
      <c r="G14" s="75">
        <f>F14*100/F30</f>
        <v>4.3096327906727332</v>
      </c>
      <c r="H14" s="28">
        <f t="shared" ref="H14:H29" si="0">F14*$K$11</f>
        <v>2865.4510039999996</v>
      </c>
      <c r="I14" s="115">
        <f t="shared" ref="I14:I29" si="1">SUM(F14+H14)</f>
        <v>14227.271003999998</v>
      </c>
    </row>
    <row r="15" spans="2:11" x14ac:dyDescent="0.25">
      <c r="B15" s="76" t="s">
        <v>32</v>
      </c>
      <c r="C15" s="264" t="str">
        <f>'Orçamento Sintético'!C29</f>
        <v>ALVENARIAS E VEDAÇÕES</v>
      </c>
      <c r="D15" s="264"/>
      <c r="E15" s="264"/>
      <c r="F15" s="28">
        <f>'Orçamento Sintético'!G29</f>
        <v>11539.59</v>
      </c>
      <c r="G15" s="75">
        <f>F15*100/F30</f>
        <v>4.3770624296916489</v>
      </c>
      <c r="H15" s="28">
        <f t="shared" si="0"/>
        <v>2910.2845979999997</v>
      </c>
      <c r="I15" s="115">
        <f t="shared" si="1"/>
        <v>14449.874598</v>
      </c>
    </row>
    <row r="16" spans="2:11" x14ac:dyDescent="0.25">
      <c r="B16" s="76" t="s">
        <v>336</v>
      </c>
      <c r="C16" s="264" t="str">
        <f>'Orçamento Sintético'!C33</f>
        <v>REVESTIMENTO</v>
      </c>
      <c r="D16" s="264"/>
      <c r="E16" s="264"/>
      <c r="F16" s="28">
        <f>'Orçamento Sintético'!G33</f>
        <v>20299.66</v>
      </c>
      <c r="G16" s="75">
        <f>F16*100/F30</f>
        <v>7.6998298138421184</v>
      </c>
      <c r="H16" s="28">
        <f t="shared" si="0"/>
        <v>5119.5742519999994</v>
      </c>
      <c r="I16" s="115">
        <f t="shared" si="1"/>
        <v>25419.234251999998</v>
      </c>
    </row>
    <row r="17" spans="2:9" x14ac:dyDescent="0.25">
      <c r="B17" s="76" t="s">
        <v>55</v>
      </c>
      <c r="C17" s="264" t="str">
        <f>'Orçamento Sintético'!C40</f>
        <v>PISO</v>
      </c>
      <c r="D17" s="264"/>
      <c r="E17" s="264"/>
      <c r="F17" s="28">
        <f>'Orçamento Sintético'!G40</f>
        <v>11512.399999999998</v>
      </c>
      <c r="G17" s="75">
        <f>F17*100/F30</f>
        <v>4.3667490366280015</v>
      </c>
      <c r="H17" s="28">
        <f t="shared" si="0"/>
        <v>2903.4272799999994</v>
      </c>
      <c r="I17" s="115">
        <f t="shared" si="1"/>
        <v>14415.827279999998</v>
      </c>
    </row>
    <row r="18" spans="2:9" x14ac:dyDescent="0.25">
      <c r="B18" s="76" t="s">
        <v>60</v>
      </c>
      <c r="C18" s="264" t="str">
        <f>'Orçamento Sintético'!C46</f>
        <v>ESQUADRIAS</v>
      </c>
      <c r="D18" s="264"/>
      <c r="E18" s="264"/>
      <c r="F18" s="28">
        <f>'Orçamento Sintético'!G46</f>
        <v>31694.979999999996</v>
      </c>
      <c r="G18" s="75">
        <f>F18*100/F30</f>
        <v>12.022169433041224</v>
      </c>
      <c r="H18" s="28">
        <f t="shared" si="0"/>
        <v>7993.473955999998</v>
      </c>
      <c r="I18" s="115">
        <f t="shared" si="1"/>
        <v>39688.453955999998</v>
      </c>
    </row>
    <row r="19" spans="2:9" x14ac:dyDescent="0.25">
      <c r="B19" s="76" t="s">
        <v>66</v>
      </c>
      <c r="C19" s="265" t="str">
        <f>'Orçamento Sintético'!C56</f>
        <v>COBERTA</v>
      </c>
      <c r="D19" s="266"/>
      <c r="E19" s="267"/>
      <c r="F19" s="28">
        <f>'Orçamento Sintético'!G56</f>
        <v>18896.73</v>
      </c>
      <c r="G19" s="75">
        <f>F19*100/F30</f>
        <v>7.1676868005732493</v>
      </c>
      <c r="H19" s="28">
        <f t="shared" si="0"/>
        <v>4765.7553059999991</v>
      </c>
      <c r="I19" s="115">
        <f t="shared" si="1"/>
        <v>23662.485305999999</v>
      </c>
    </row>
    <row r="20" spans="2:9" x14ac:dyDescent="0.25">
      <c r="B20" s="76" t="s">
        <v>69</v>
      </c>
      <c r="C20" s="265" t="str">
        <f>'Orçamento Sintético'!C61</f>
        <v>FORRO</v>
      </c>
      <c r="D20" s="266"/>
      <c r="E20" s="267"/>
      <c r="F20" s="28">
        <f>'Orçamento Sintético'!G61</f>
        <v>2348.35</v>
      </c>
      <c r="G20" s="75">
        <f>F20*100/F30</f>
        <v>0.89074867969887861</v>
      </c>
      <c r="H20" s="28">
        <f t="shared" si="0"/>
        <v>592.25386999999989</v>
      </c>
      <c r="I20" s="115">
        <f t="shared" si="1"/>
        <v>2940.6038699999999</v>
      </c>
    </row>
    <row r="21" spans="2:9" x14ac:dyDescent="0.25">
      <c r="B21" s="73" t="s">
        <v>345</v>
      </c>
      <c r="C21" s="265" t="str">
        <f>'Orçamento Sintético'!C63</f>
        <v>PAVIMENTAÇÃO</v>
      </c>
      <c r="D21" s="266"/>
      <c r="E21" s="267"/>
      <c r="F21" s="28">
        <f>'Orçamento Sintético'!G63</f>
        <v>8488.15</v>
      </c>
      <c r="G21" s="75">
        <f>F21*100/F30</f>
        <v>3.2196258673477276</v>
      </c>
      <c r="H21" s="28">
        <f t="shared" si="0"/>
        <v>2140.7114299999998</v>
      </c>
      <c r="I21" s="115">
        <f t="shared" si="1"/>
        <v>10628.861429999999</v>
      </c>
    </row>
    <row r="22" spans="2:9" x14ac:dyDescent="0.25">
      <c r="B22" s="76" t="s">
        <v>346</v>
      </c>
      <c r="C22" s="265" t="str">
        <f>'Orçamento Sintético'!C67</f>
        <v>INSTALAÇÕES HIDRO-SANITÁRIAS</v>
      </c>
      <c r="D22" s="266"/>
      <c r="E22" s="267"/>
      <c r="F22" s="28">
        <f>'Orçamento Sintético'!G67</f>
        <v>6971.39</v>
      </c>
      <c r="G22" s="75">
        <f>F22*100/F30</f>
        <v>2.6443061886711798</v>
      </c>
      <c r="H22" s="28">
        <f t="shared" si="0"/>
        <v>1758.1845579999999</v>
      </c>
      <c r="I22" s="115">
        <f t="shared" si="1"/>
        <v>8729.5745580000003</v>
      </c>
    </row>
    <row r="23" spans="2:9" x14ac:dyDescent="0.25">
      <c r="B23" s="76" t="s">
        <v>347</v>
      </c>
      <c r="C23" s="265" t="str">
        <f>'Orçamento Sintético'!C74</f>
        <v>BANCADAS, LOUÇAS, METAIS E ACESSÓRIOS</v>
      </c>
      <c r="D23" s="266"/>
      <c r="E23" s="267"/>
      <c r="F23" s="28">
        <f>'Orçamento Sintético'!G74</f>
        <v>12100.490000000002</v>
      </c>
      <c r="G23" s="75">
        <f>F23*100/F30</f>
        <v>4.589816463137729</v>
      </c>
      <c r="H23" s="28">
        <f t="shared" si="0"/>
        <v>3051.7435780000001</v>
      </c>
      <c r="I23" s="115">
        <f t="shared" si="1"/>
        <v>15152.233578000001</v>
      </c>
    </row>
    <row r="24" spans="2:9" x14ac:dyDescent="0.25">
      <c r="B24" s="76" t="s">
        <v>348</v>
      </c>
      <c r="C24" s="265" t="str">
        <f>'Orçamento Sintético'!C89</f>
        <v>PINTURA</v>
      </c>
      <c r="D24" s="266"/>
      <c r="E24" s="267"/>
      <c r="F24" s="28">
        <f>'Orçamento Sintético'!G89</f>
        <v>30399.449999999997</v>
      </c>
      <c r="G24" s="75">
        <f>F24*100/F30</f>
        <v>11.5307641327196</v>
      </c>
      <c r="H24" s="28">
        <f t="shared" si="0"/>
        <v>7666.741289999999</v>
      </c>
      <c r="I24" s="115">
        <f t="shared" si="1"/>
        <v>38066.191289999995</v>
      </c>
    </row>
    <row r="25" spans="2:9" x14ac:dyDescent="0.25">
      <c r="B25" s="76" t="s">
        <v>349</v>
      </c>
      <c r="C25" s="265" t="str">
        <f>'Orçamento Sintético'!C99</f>
        <v>INSTALAÇÕES ELÉTRICAS</v>
      </c>
      <c r="D25" s="266"/>
      <c r="E25" s="267"/>
      <c r="F25" s="28">
        <f>'Orçamento Sintético'!G99</f>
        <v>48372.24</v>
      </c>
      <c r="G25" s="75">
        <f>F25*100/F30</f>
        <v>18.34799280945229</v>
      </c>
      <c r="H25" s="28">
        <f t="shared" si="0"/>
        <v>12199.478927999999</v>
      </c>
      <c r="I25" s="115">
        <f t="shared" si="1"/>
        <v>60571.718927999995</v>
      </c>
    </row>
    <row r="26" spans="2:9" x14ac:dyDescent="0.25">
      <c r="B26" s="76" t="s">
        <v>113</v>
      </c>
      <c r="C26" s="275" t="str">
        <f>'Orçamento Sintético'!C123</f>
        <v>INSTALAÇÕES DE COMBATE A INCÊNDIO</v>
      </c>
      <c r="D26" s="276"/>
      <c r="E26" s="277"/>
      <c r="F26" s="28">
        <f>'Orçamento Sintético'!G123</f>
        <v>3747.96</v>
      </c>
      <c r="G26" s="75">
        <f>F26*100/F30</f>
        <v>1.4216323893645364</v>
      </c>
      <c r="H26" s="28">
        <f t="shared" si="0"/>
        <v>945.23551199999997</v>
      </c>
      <c r="I26" s="115">
        <f t="shared" si="1"/>
        <v>4693.1955120000002</v>
      </c>
    </row>
    <row r="27" spans="2:9" x14ac:dyDescent="0.25">
      <c r="B27" s="76" t="s">
        <v>210</v>
      </c>
      <c r="C27" s="265" t="str">
        <f>'Orçamento Sintético'!C127</f>
        <v>CLIMATIZAÇÃO</v>
      </c>
      <c r="D27" s="266"/>
      <c r="E27" s="267"/>
      <c r="F27" s="28">
        <f>'Orçamento Sintético'!G127</f>
        <v>5479.2</v>
      </c>
      <c r="G27" s="75">
        <f>F27*100/F30</f>
        <v>2.0783061152750211</v>
      </c>
      <c r="H27" s="28">
        <f t="shared" si="0"/>
        <v>1381.8542399999999</v>
      </c>
      <c r="I27" s="115">
        <f t="shared" si="1"/>
        <v>6861.0542399999995</v>
      </c>
    </row>
    <row r="28" spans="2:9" x14ac:dyDescent="0.25">
      <c r="B28" s="76" t="s">
        <v>794</v>
      </c>
      <c r="C28" s="265" t="str">
        <f>'Orçamento Sintético'!C129</f>
        <v>SERVIÇOS COMPLEMENTARES</v>
      </c>
      <c r="D28" s="266"/>
      <c r="E28" s="267"/>
      <c r="F28" s="28">
        <f>'Orçamento Sintético'!G129</f>
        <v>16648.36</v>
      </c>
      <c r="G28" s="75">
        <f>F28*100/F30</f>
        <v>6.314861366130101</v>
      </c>
      <c r="H28" s="28">
        <f t="shared" si="0"/>
        <v>4198.7163919999994</v>
      </c>
      <c r="I28" s="115">
        <f t="shared" si="1"/>
        <v>20847.076391999999</v>
      </c>
    </row>
    <row r="29" spans="2:9" x14ac:dyDescent="0.25">
      <c r="B29" s="76" t="s">
        <v>868</v>
      </c>
      <c r="C29" s="265" t="str">
        <f>'Orçamento Sintético'!C135</f>
        <v>ADMINISTRAÇÃO DE OBRA</v>
      </c>
      <c r="D29" s="266"/>
      <c r="E29" s="267"/>
      <c r="F29" s="28">
        <f>'Orçamento Sintético'!G135</f>
        <v>19070.099999999999</v>
      </c>
      <c r="G29" s="75">
        <f>F29*100/F30</f>
        <v>7.2334474830095949</v>
      </c>
      <c r="H29" s="28">
        <f t="shared" si="0"/>
        <v>4809.4792199999993</v>
      </c>
      <c r="I29" s="115">
        <f t="shared" si="1"/>
        <v>23879.57922</v>
      </c>
    </row>
    <row r="30" spans="2:9" x14ac:dyDescent="0.25">
      <c r="B30" s="77"/>
      <c r="C30" s="268" t="s">
        <v>337</v>
      </c>
      <c r="D30" s="269"/>
      <c r="E30" s="78"/>
      <c r="F30" s="113">
        <f>SUM(F13:F29)</f>
        <v>263637.77499999997</v>
      </c>
      <c r="G30" s="79">
        <f>SUM(G13:G29)</f>
        <v>100.00000000000003</v>
      </c>
      <c r="H30" s="78"/>
      <c r="I30" s="270">
        <f>ROUND(SUM(I13:I29),2)</f>
        <v>330127.21999999997</v>
      </c>
    </row>
    <row r="31" spans="2:9" x14ac:dyDescent="0.25">
      <c r="B31" s="77"/>
      <c r="C31" s="268" t="s">
        <v>375</v>
      </c>
      <c r="D31" s="269"/>
      <c r="E31" s="78"/>
      <c r="F31" s="113">
        <f>F30*0.2522</f>
        <v>66489.446854999987</v>
      </c>
      <c r="G31" s="78"/>
      <c r="H31" s="78"/>
      <c r="I31" s="271"/>
    </row>
    <row r="32" spans="2:9" ht="15.75" thickBot="1" x14ac:dyDescent="0.3">
      <c r="B32" s="80"/>
      <c r="C32" s="273" t="s">
        <v>120</v>
      </c>
      <c r="D32" s="274"/>
      <c r="E32" s="81"/>
      <c r="F32" s="114">
        <f>ROUND(SUM(F30:F31),2)</f>
        <v>330127.21999999997</v>
      </c>
      <c r="G32" s="82"/>
      <c r="H32" s="82"/>
      <c r="I32" s="272"/>
    </row>
  </sheetData>
  <mergeCells count="24">
    <mergeCell ref="C15:E15"/>
    <mergeCell ref="B9:I9"/>
    <mergeCell ref="B10:I10"/>
    <mergeCell ref="C12:E12"/>
    <mergeCell ref="C13:E13"/>
    <mergeCell ref="C14:E14"/>
    <mergeCell ref="C30:D30"/>
    <mergeCell ref="I30:I32"/>
    <mergeCell ref="C31:D31"/>
    <mergeCell ref="C32:D32"/>
    <mergeCell ref="C20:E20"/>
    <mergeCell ref="C21:E21"/>
    <mergeCell ref="C28:E28"/>
    <mergeCell ref="C23:E23"/>
    <mergeCell ref="C24:E24"/>
    <mergeCell ref="C25:E25"/>
    <mergeCell ref="C27:E27"/>
    <mergeCell ref="C29:E29"/>
    <mergeCell ref="C26:E26"/>
    <mergeCell ref="C16:E16"/>
    <mergeCell ref="C17:E17"/>
    <mergeCell ref="C18:E18"/>
    <mergeCell ref="C19:E19"/>
    <mergeCell ref="C22:E22"/>
  </mergeCells>
  <pageMargins left="0.51181102362204722" right="0.51181102362204722" top="0.78740157480314965" bottom="0.78740157480314965" header="0.31496062992125984" footer="0.31496062992125984"/>
  <pageSetup paperSize="9" scale="6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9:Q36"/>
  <sheetViews>
    <sheetView view="pageBreakPreview" topLeftCell="D13" zoomScale="90" zoomScaleSheetLayoutView="90" workbookViewId="0">
      <selection activeCell="I36" sqref="I36"/>
    </sheetView>
  </sheetViews>
  <sheetFormatPr defaultRowHeight="15" x14ac:dyDescent="0.25"/>
  <cols>
    <col min="3" max="3" width="53" customWidth="1"/>
    <col min="4" max="4" width="16.140625" bestFit="1" customWidth="1"/>
    <col min="6" max="6" width="15.42578125" bestFit="1" customWidth="1"/>
    <col min="7" max="7" width="18.7109375" bestFit="1" customWidth="1"/>
    <col min="9" max="9" width="15.42578125" bestFit="1" customWidth="1"/>
    <col min="11" max="11" width="16.140625" bestFit="1" customWidth="1"/>
    <col min="13" max="13" width="16.42578125" bestFit="1" customWidth="1"/>
    <col min="15" max="15" width="16.140625" bestFit="1" customWidth="1"/>
    <col min="17" max="17" width="16.42578125" bestFit="1" customWidth="1"/>
  </cols>
  <sheetData>
    <row r="9" spans="2:17" ht="20.25" customHeight="1" x14ac:dyDescent="0.25">
      <c r="B9" s="289" t="s">
        <v>338</v>
      </c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164"/>
      <c r="O9" s="164"/>
      <c r="P9" s="164"/>
      <c r="Q9" s="164"/>
    </row>
    <row r="10" spans="2:17" x14ac:dyDescent="0.25">
      <c r="B10" s="291" t="s">
        <v>870</v>
      </c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165"/>
      <c r="O10" s="165"/>
      <c r="P10" s="165"/>
      <c r="Q10" s="165"/>
    </row>
    <row r="11" spans="2:17" ht="15.75" thickBot="1" x14ac:dyDescent="0.3">
      <c r="B11" s="293" t="s">
        <v>232</v>
      </c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165"/>
      <c r="O11" s="165"/>
      <c r="P11" s="165"/>
      <c r="Q11" s="165"/>
    </row>
    <row r="12" spans="2:17" ht="15.75" x14ac:dyDescent="0.3">
      <c r="B12" s="295" t="s">
        <v>0</v>
      </c>
      <c r="C12" s="297" t="s">
        <v>2</v>
      </c>
      <c r="D12" s="299" t="s">
        <v>339</v>
      </c>
      <c r="E12" s="301" t="s">
        <v>334</v>
      </c>
      <c r="F12" s="303" t="s">
        <v>375</v>
      </c>
      <c r="G12" s="305" t="s">
        <v>340</v>
      </c>
      <c r="H12" s="286" t="s">
        <v>341</v>
      </c>
      <c r="I12" s="286"/>
      <c r="J12" s="286" t="s">
        <v>342</v>
      </c>
      <c r="K12" s="286"/>
      <c r="L12" s="287" t="s">
        <v>350</v>
      </c>
      <c r="M12" s="288"/>
      <c r="N12" s="286" t="s">
        <v>770</v>
      </c>
      <c r="O12" s="286"/>
      <c r="P12" s="287" t="s">
        <v>771</v>
      </c>
      <c r="Q12" s="288"/>
    </row>
    <row r="13" spans="2:17" ht="16.5" thickBot="1" x14ac:dyDescent="0.35">
      <c r="B13" s="296"/>
      <c r="C13" s="298"/>
      <c r="D13" s="300"/>
      <c r="E13" s="302"/>
      <c r="F13" s="304"/>
      <c r="G13" s="306"/>
      <c r="H13" s="83" t="s">
        <v>334</v>
      </c>
      <c r="I13" s="83" t="s">
        <v>343</v>
      </c>
      <c r="J13" s="108" t="s">
        <v>334</v>
      </c>
      <c r="K13" s="108" t="s">
        <v>343</v>
      </c>
      <c r="L13" s="84" t="s">
        <v>334</v>
      </c>
      <c r="M13" s="85" t="s">
        <v>343</v>
      </c>
      <c r="N13" s="108" t="s">
        <v>334</v>
      </c>
      <c r="O13" s="108" t="s">
        <v>343</v>
      </c>
      <c r="P13" s="84" t="s">
        <v>334</v>
      </c>
      <c r="Q13" s="85" t="s">
        <v>343</v>
      </c>
    </row>
    <row r="14" spans="2:17" x14ac:dyDescent="0.25">
      <c r="B14" s="86" t="s">
        <v>7</v>
      </c>
      <c r="C14" s="87" t="str">
        <f>'orçamento resumo'!C13:E13</f>
        <v>SERVIÇOS PRELIMINARES</v>
      </c>
      <c r="D14" s="116">
        <f>'orçamento resumo'!F13</f>
        <v>4706.9049999999997</v>
      </c>
      <c r="E14" s="88">
        <f>D14/D31</f>
        <v>1.7853682007443736E-2</v>
      </c>
      <c r="F14" s="118">
        <f t="shared" ref="F14:F30" si="0">D14*$D$35</f>
        <v>1187.0814409999998</v>
      </c>
      <c r="G14" s="120">
        <f>D14+F14</f>
        <v>5893.9864409999991</v>
      </c>
      <c r="H14" s="89">
        <v>1</v>
      </c>
      <c r="I14" s="123">
        <f>G14*H14</f>
        <v>5893.9864409999991</v>
      </c>
      <c r="J14" s="109"/>
      <c r="K14" s="127">
        <f>$G14*J14</f>
        <v>0</v>
      </c>
      <c r="L14" s="90"/>
      <c r="M14" s="129">
        <f>$G14*L14</f>
        <v>0</v>
      </c>
      <c r="N14" s="109"/>
      <c r="O14" s="127">
        <f>$G14*N14</f>
        <v>0</v>
      </c>
      <c r="P14" s="90"/>
      <c r="Q14" s="129">
        <f>$G14*P14</f>
        <v>0</v>
      </c>
    </row>
    <row r="15" spans="2:17" x14ac:dyDescent="0.25">
      <c r="B15" s="91" t="s">
        <v>335</v>
      </c>
      <c r="C15" s="74" t="str">
        <f>'orçamento resumo'!C14:E14</f>
        <v>SERVIÇOS EM TERRA</v>
      </c>
      <c r="D15" s="116">
        <f>'orçamento resumo'!F14</f>
        <v>11361.82</v>
      </c>
      <c r="E15" s="92">
        <f>D15/D31</f>
        <v>4.3096327906727329E-2</v>
      </c>
      <c r="F15" s="118">
        <f t="shared" si="0"/>
        <v>2865.4510039999996</v>
      </c>
      <c r="G15" s="121">
        <f t="shared" ref="G15:G30" si="1">D15+F15</f>
        <v>14227.271003999998</v>
      </c>
      <c r="H15" s="93">
        <v>0.5</v>
      </c>
      <c r="I15" s="123">
        <f t="shared" ref="I15:I28" si="2">G15*H15</f>
        <v>7113.6355019999992</v>
      </c>
      <c r="J15" s="93">
        <v>0.5</v>
      </c>
      <c r="K15" s="127">
        <f t="shared" ref="K15:K29" si="3">$G15*J15</f>
        <v>7113.6355019999992</v>
      </c>
      <c r="L15" s="94"/>
      <c r="M15" s="129">
        <f t="shared" ref="M15:M29" si="4">$G15*L15</f>
        <v>0</v>
      </c>
      <c r="N15" s="93"/>
      <c r="O15" s="127">
        <f t="shared" ref="O15:O29" si="5">$G15*N15</f>
        <v>0</v>
      </c>
      <c r="P15" s="94"/>
      <c r="Q15" s="129">
        <f t="shared" ref="Q15:Q29" si="6">$G15*P15</f>
        <v>0</v>
      </c>
    </row>
    <row r="16" spans="2:17" x14ac:dyDescent="0.25">
      <c r="B16" s="91" t="s">
        <v>32</v>
      </c>
      <c r="C16" s="74" t="str">
        <f>'orçamento resumo'!C15:E15</f>
        <v>ALVENARIAS E VEDAÇÕES</v>
      </c>
      <c r="D16" s="116">
        <f>'orçamento resumo'!F15</f>
        <v>11539.59</v>
      </c>
      <c r="E16" s="92">
        <f>D16/D31</f>
        <v>4.3770624296916485E-2</v>
      </c>
      <c r="F16" s="118">
        <f t="shared" si="0"/>
        <v>2910.2845979999997</v>
      </c>
      <c r="G16" s="121">
        <f t="shared" si="1"/>
        <v>14449.874598</v>
      </c>
      <c r="H16" s="93">
        <v>0.3</v>
      </c>
      <c r="I16" s="123">
        <f t="shared" si="2"/>
        <v>4334.9623793999999</v>
      </c>
      <c r="J16" s="93">
        <v>0.4</v>
      </c>
      <c r="K16" s="127">
        <f t="shared" si="3"/>
        <v>5779.9498392000005</v>
      </c>
      <c r="L16" s="94">
        <v>0.3</v>
      </c>
      <c r="M16" s="129">
        <f t="shared" si="4"/>
        <v>4334.9623793999999</v>
      </c>
      <c r="N16" s="93"/>
      <c r="O16" s="127">
        <f t="shared" si="5"/>
        <v>0</v>
      </c>
      <c r="P16" s="94"/>
      <c r="Q16" s="129">
        <f t="shared" si="6"/>
        <v>0</v>
      </c>
    </row>
    <row r="17" spans="2:17" x14ac:dyDescent="0.25">
      <c r="B17" s="91" t="s">
        <v>336</v>
      </c>
      <c r="C17" s="74" t="str">
        <f>'orçamento resumo'!C16:E16</f>
        <v>REVESTIMENTO</v>
      </c>
      <c r="D17" s="116">
        <f>'orçamento resumo'!F16</f>
        <v>20299.66</v>
      </c>
      <c r="E17" s="92">
        <f>D17/D31</f>
        <v>7.6998298138421184E-2</v>
      </c>
      <c r="F17" s="118">
        <f t="shared" si="0"/>
        <v>5119.5742519999994</v>
      </c>
      <c r="G17" s="121">
        <f t="shared" si="1"/>
        <v>25419.234251999998</v>
      </c>
      <c r="H17" s="93"/>
      <c r="I17" s="123">
        <f t="shared" si="2"/>
        <v>0</v>
      </c>
      <c r="J17" s="93">
        <v>0.2</v>
      </c>
      <c r="K17" s="127">
        <f t="shared" si="3"/>
        <v>5083.8468504000002</v>
      </c>
      <c r="L17" s="94">
        <v>0.4</v>
      </c>
      <c r="M17" s="129">
        <f t="shared" si="4"/>
        <v>10167.6937008</v>
      </c>
      <c r="N17" s="93">
        <v>0.3</v>
      </c>
      <c r="O17" s="127">
        <f t="shared" si="5"/>
        <v>7625.770275599999</v>
      </c>
      <c r="P17" s="94">
        <v>0.1</v>
      </c>
      <c r="Q17" s="129">
        <f t="shared" si="6"/>
        <v>2541.9234252000001</v>
      </c>
    </row>
    <row r="18" spans="2:17" x14ac:dyDescent="0.25">
      <c r="B18" s="91" t="s">
        <v>55</v>
      </c>
      <c r="C18" s="74" t="str">
        <f>'orçamento resumo'!C17:E17</f>
        <v>PISO</v>
      </c>
      <c r="D18" s="116">
        <f>'orçamento resumo'!F17</f>
        <v>11512.399999999998</v>
      </c>
      <c r="E18" s="92">
        <f>D18/D31</f>
        <v>4.3667490366280017E-2</v>
      </c>
      <c r="F18" s="118">
        <f t="shared" si="0"/>
        <v>2903.4272799999994</v>
      </c>
      <c r="G18" s="121">
        <f t="shared" si="1"/>
        <v>14415.827279999998</v>
      </c>
      <c r="H18" s="93">
        <v>0.1</v>
      </c>
      <c r="I18" s="123">
        <f t="shared" si="2"/>
        <v>1441.5827279999999</v>
      </c>
      <c r="J18" s="93">
        <v>0.3</v>
      </c>
      <c r="K18" s="127">
        <f t="shared" si="3"/>
        <v>4324.7481839999991</v>
      </c>
      <c r="L18" s="94">
        <v>0.3</v>
      </c>
      <c r="M18" s="129">
        <f t="shared" si="4"/>
        <v>4324.7481839999991</v>
      </c>
      <c r="N18" s="93">
        <v>0.3</v>
      </c>
      <c r="O18" s="127">
        <f t="shared" si="5"/>
        <v>4324.7481839999991</v>
      </c>
      <c r="P18" s="94"/>
      <c r="Q18" s="129">
        <f t="shared" si="6"/>
        <v>0</v>
      </c>
    </row>
    <row r="19" spans="2:17" x14ac:dyDescent="0.25">
      <c r="B19" s="91" t="s">
        <v>60</v>
      </c>
      <c r="C19" s="74" t="str">
        <f>'orçamento resumo'!C18:E18</f>
        <v>ESQUADRIAS</v>
      </c>
      <c r="D19" s="116">
        <f>'orçamento resumo'!F18</f>
        <v>31694.979999999996</v>
      </c>
      <c r="E19" s="92">
        <f>D19/D31</f>
        <v>0.12022169433041224</v>
      </c>
      <c r="F19" s="118">
        <f t="shared" si="0"/>
        <v>7993.473955999998</v>
      </c>
      <c r="G19" s="121">
        <f t="shared" si="1"/>
        <v>39688.453955999998</v>
      </c>
      <c r="H19" s="93"/>
      <c r="I19" s="123">
        <f t="shared" si="2"/>
        <v>0</v>
      </c>
      <c r="J19" s="93">
        <v>0.4</v>
      </c>
      <c r="K19" s="127">
        <f t="shared" si="3"/>
        <v>15875.381582399999</v>
      </c>
      <c r="L19" s="94">
        <v>0.3</v>
      </c>
      <c r="M19" s="129">
        <f t="shared" si="4"/>
        <v>11906.536186799998</v>
      </c>
      <c r="N19" s="93">
        <v>0.1</v>
      </c>
      <c r="O19" s="127">
        <f t="shared" si="5"/>
        <v>3968.8453955999998</v>
      </c>
      <c r="P19" s="94">
        <v>0.2</v>
      </c>
      <c r="Q19" s="129">
        <f t="shared" si="6"/>
        <v>7937.6907911999997</v>
      </c>
    </row>
    <row r="20" spans="2:17" x14ac:dyDescent="0.25">
      <c r="B20" s="91" t="s">
        <v>66</v>
      </c>
      <c r="C20" s="74" t="str">
        <f>'orçamento resumo'!C19:E19</f>
        <v>COBERTA</v>
      </c>
      <c r="D20" s="116">
        <f>'orçamento resumo'!F19</f>
        <v>18896.73</v>
      </c>
      <c r="E20" s="92">
        <f>D20/D31</f>
        <v>7.1676868005732489E-2</v>
      </c>
      <c r="F20" s="118">
        <f t="shared" si="0"/>
        <v>4765.7553059999991</v>
      </c>
      <c r="G20" s="121">
        <f t="shared" si="1"/>
        <v>23662.485305999999</v>
      </c>
      <c r="H20" s="93">
        <v>0.4</v>
      </c>
      <c r="I20" s="123">
        <f t="shared" si="2"/>
        <v>9464.9941223999995</v>
      </c>
      <c r="J20" s="93">
        <v>0.2</v>
      </c>
      <c r="K20" s="127">
        <f t="shared" si="3"/>
        <v>4732.4970611999997</v>
      </c>
      <c r="L20" s="94">
        <v>0.2</v>
      </c>
      <c r="M20" s="129">
        <f t="shared" si="4"/>
        <v>4732.4970611999997</v>
      </c>
      <c r="N20" s="93">
        <v>0.2</v>
      </c>
      <c r="O20" s="127">
        <f t="shared" si="5"/>
        <v>4732.4970611999997</v>
      </c>
      <c r="P20" s="94"/>
      <c r="Q20" s="129">
        <f t="shared" si="6"/>
        <v>0</v>
      </c>
    </row>
    <row r="21" spans="2:17" x14ac:dyDescent="0.25">
      <c r="B21" s="107" t="s">
        <v>69</v>
      </c>
      <c r="C21" s="87" t="str">
        <f>'orçamento resumo'!C20:E20</f>
        <v>FORRO</v>
      </c>
      <c r="D21" s="116">
        <f>'orçamento resumo'!F20</f>
        <v>2348.35</v>
      </c>
      <c r="E21" s="88">
        <f>D21/D31</f>
        <v>8.9074867969887866E-3</v>
      </c>
      <c r="F21" s="118">
        <f t="shared" si="0"/>
        <v>592.25386999999989</v>
      </c>
      <c r="G21" s="120">
        <f t="shared" si="1"/>
        <v>2940.6038699999999</v>
      </c>
      <c r="H21" s="89"/>
      <c r="I21" s="123">
        <f t="shared" si="2"/>
        <v>0</v>
      </c>
      <c r="J21" s="93">
        <v>0.5</v>
      </c>
      <c r="K21" s="127">
        <f t="shared" si="3"/>
        <v>1470.301935</v>
      </c>
      <c r="L21" s="94">
        <v>0.3</v>
      </c>
      <c r="M21" s="129">
        <f t="shared" si="4"/>
        <v>882.18116099999997</v>
      </c>
      <c r="N21" s="93">
        <v>0.1</v>
      </c>
      <c r="O21" s="127">
        <f t="shared" si="5"/>
        <v>294.06038699999999</v>
      </c>
      <c r="P21" s="94">
        <v>0.1</v>
      </c>
      <c r="Q21" s="129">
        <f t="shared" si="6"/>
        <v>294.06038699999999</v>
      </c>
    </row>
    <row r="22" spans="2:17" x14ac:dyDescent="0.25">
      <c r="B22" s="107" t="s">
        <v>345</v>
      </c>
      <c r="C22" s="87" t="str">
        <f>'orçamento resumo'!C21:E21</f>
        <v>PAVIMENTAÇÃO</v>
      </c>
      <c r="D22" s="116">
        <f>'orçamento resumo'!F21</f>
        <v>8488.15</v>
      </c>
      <c r="E22" s="92">
        <f>D22/D31</f>
        <v>3.2196258673477279E-2</v>
      </c>
      <c r="F22" s="118">
        <f t="shared" si="0"/>
        <v>2140.7114299999998</v>
      </c>
      <c r="G22" s="121">
        <f t="shared" si="1"/>
        <v>10628.861429999999</v>
      </c>
      <c r="H22" s="89"/>
      <c r="I22" s="123">
        <f t="shared" si="2"/>
        <v>0</v>
      </c>
      <c r="J22" s="93">
        <v>0.4</v>
      </c>
      <c r="K22" s="127">
        <f t="shared" si="3"/>
        <v>4251.5445719999998</v>
      </c>
      <c r="L22" s="94">
        <v>0.3</v>
      </c>
      <c r="M22" s="129">
        <f t="shared" si="4"/>
        <v>3188.6584289999996</v>
      </c>
      <c r="N22" s="93">
        <v>0.2</v>
      </c>
      <c r="O22" s="127">
        <f t="shared" si="5"/>
        <v>2125.7722859999999</v>
      </c>
      <c r="P22" s="94">
        <v>0.1</v>
      </c>
      <c r="Q22" s="129">
        <f t="shared" si="6"/>
        <v>1062.8861429999999</v>
      </c>
    </row>
    <row r="23" spans="2:17" x14ac:dyDescent="0.25">
      <c r="B23" s="107" t="s">
        <v>346</v>
      </c>
      <c r="C23" s="87" t="str">
        <f>'orçamento resumo'!C22:E22</f>
        <v>INSTALAÇÕES HIDRO-SANITÁRIAS</v>
      </c>
      <c r="D23" s="116">
        <f>'orçamento resumo'!F22</f>
        <v>6971.39</v>
      </c>
      <c r="E23" s="92">
        <f>D23/D31</f>
        <v>2.6443061886711802E-2</v>
      </c>
      <c r="F23" s="118">
        <f t="shared" si="0"/>
        <v>1758.1845579999999</v>
      </c>
      <c r="G23" s="121">
        <f t="shared" si="1"/>
        <v>8729.5745580000003</v>
      </c>
      <c r="H23" s="89"/>
      <c r="I23" s="123">
        <f t="shared" si="2"/>
        <v>0</v>
      </c>
      <c r="J23" s="93">
        <v>0.3</v>
      </c>
      <c r="K23" s="127">
        <f t="shared" si="3"/>
        <v>2618.8723673999998</v>
      </c>
      <c r="L23" s="94">
        <v>0.3</v>
      </c>
      <c r="M23" s="129">
        <f t="shared" si="4"/>
        <v>2618.8723673999998</v>
      </c>
      <c r="N23" s="93">
        <v>0.2</v>
      </c>
      <c r="O23" s="127">
        <f t="shared" si="5"/>
        <v>1745.9149116000001</v>
      </c>
      <c r="P23" s="94">
        <v>0.2</v>
      </c>
      <c r="Q23" s="129">
        <f t="shared" si="6"/>
        <v>1745.9149116000001</v>
      </c>
    </row>
    <row r="24" spans="2:17" x14ac:dyDescent="0.25">
      <c r="B24" s="107" t="s">
        <v>347</v>
      </c>
      <c r="C24" s="87" t="str">
        <f>'orçamento resumo'!C23:E23</f>
        <v>BANCADAS, LOUÇAS, METAIS E ACESSÓRIOS</v>
      </c>
      <c r="D24" s="116">
        <f>'orçamento resumo'!F23</f>
        <v>12100.490000000002</v>
      </c>
      <c r="E24" s="92">
        <f>D24/D31</f>
        <v>4.5898164631377289E-2</v>
      </c>
      <c r="F24" s="118">
        <f t="shared" si="0"/>
        <v>3051.7435780000001</v>
      </c>
      <c r="G24" s="121">
        <f t="shared" si="1"/>
        <v>15152.233578000001</v>
      </c>
      <c r="H24" s="89"/>
      <c r="I24" s="123">
        <f t="shared" si="2"/>
        <v>0</v>
      </c>
      <c r="J24" s="93"/>
      <c r="K24" s="127">
        <f t="shared" si="3"/>
        <v>0</v>
      </c>
      <c r="L24" s="94"/>
      <c r="M24" s="129">
        <f t="shared" si="4"/>
        <v>0</v>
      </c>
      <c r="N24" s="93">
        <v>0.7</v>
      </c>
      <c r="O24" s="127">
        <f t="shared" si="5"/>
        <v>10606.563504600001</v>
      </c>
      <c r="P24" s="94">
        <v>0.3</v>
      </c>
      <c r="Q24" s="129">
        <f t="shared" si="6"/>
        <v>4545.6700734000005</v>
      </c>
    </row>
    <row r="25" spans="2:17" x14ac:dyDescent="0.25">
      <c r="B25" s="107" t="s">
        <v>348</v>
      </c>
      <c r="C25" s="87" t="str">
        <f>'orçamento resumo'!C24:E24</f>
        <v>PINTURA</v>
      </c>
      <c r="D25" s="116">
        <f>'orçamento resumo'!F24</f>
        <v>30399.449999999997</v>
      </c>
      <c r="E25" s="92">
        <f>D25/D31</f>
        <v>0.11530764132719601</v>
      </c>
      <c r="F25" s="118">
        <f t="shared" si="0"/>
        <v>7666.741289999999</v>
      </c>
      <c r="G25" s="121">
        <f t="shared" si="1"/>
        <v>38066.191289999995</v>
      </c>
      <c r="H25" s="89"/>
      <c r="I25" s="123">
        <f t="shared" si="2"/>
        <v>0</v>
      </c>
      <c r="J25" s="93"/>
      <c r="K25" s="127">
        <f t="shared" si="3"/>
        <v>0</v>
      </c>
      <c r="L25" s="94"/>
      <c r="M25" s="129">
        <f t="shared" si="4"/>
        <v>0</v>
      </c>
      <c r="N25" s="93">
        <v>0.7</v>
      </c>
      <c r="O25" s="127">
        <f t="shared" si="5"/>
        <v>26646.333902999995</v>
      </c>
      <c r="P25" s="94">
        <v>0.3</v>
      </c>
      <c r="Q25" s="129">
        <f t="shared" si="6"/>
        <v>11419.857386999998</v>
      </c>
    </row>
    <row r="26" spans="2:17" x14ac:dyDescent="0.25">
      <c r="B26" s="107" t="s">
        <v>349</v>
      </c>
      <c r="C26" s="87" t="str">
        <f>'orçamento resumo'!C25:E25</f>
        <v>INSTALAÇÕES ELÉTRICAS</v>
      </c>
      <c r="D26" s="116">
        <f>'orçamento resumo'!F25</f>
        <v>48372.24</v>
      </c>
      <c r="E26" s="92">
        <f>D26/D31</f>
        <v>0.18347992809452288</v>
      </c>
      <c r="F26" s="118">
        <f t="shared" si="0"/>
        <v>12199.478927999999</v>
      </c>
      <c r="G26" s="121">
        <f t="shared" si="1"/>
        <v>60571.718927999995</v>
      </c>
      <c r="H26" s="89">
        <v>0.2</v>
      </c>
      <c r="I26" s="123">
        <f t="shared" si="2"/>
        <v>12114.3437856</v>
      </c>
      <c r="J26" s="93">
        <v>0.2</v>
      </c>
      <c r="K26" s="127">
        <f t="shared" si="3"/>
        <v>12114.3437856</v>
      </c>
      <c r="L26" s="94">
        <v>0.4</v>
      </c>
      <c r="M26" s="129">
        <f t="shared" si="4"/>
        <v>24228.6875712</v>
      </c>
      <c r="N26" s="93">
        <v>0.2</v>
      </c>
      <c r="O26" s="127">
        <f t="shared" si="5"/>
        <v>12114.3437856</v>
      </c>
      <c r="P26" s="94"/>
      <c r="Q26" s="129">
        <f t="shared" si="6"/>
        <v>0</v>
      </c>
    </row>
    <row r="27" spans="2:17" x14ac:dyDescent="0.25">
      <c r="B27" s="107" t="s">
        <v>113</v>
      </c>
      <c r="C27" s="87" t="str">
        <f>'orçamento resumo'!C26:E26</f>
        <v>INSTALAÇÕES DE COMBATE A INCÊNDIO</v>
      </c>
      <c r="D27" s="116">
        <f>'orçamento resumo'!F26</f>
        <v>3747.96</v>
      </c>
      <c r="E27" s="92">
        <f>D27/D31</f>
        <v>1.4216323893645364E-2</v>
      </c>
      <c r="F27" s="118">
        <f t="shared" si="0"/>
        <v>945.23551199999997</v>
      </c>
      <c r="G27" s="121">
        <f t="shared" si="1"/>
        <v>4693.1955120000002</v>
      </c>
      <c r="H27" s="89"/>
      <c r="I27" s="123"/>
      <c r="J27" s="93"/>
      <c r="K27" s="127"/>
      <c r="L27" s="94"/>
      <c r="M27" s="129"/>
      <c r="N27" s="93">
        <v>0.5</v>
      </c>
      <c r="O27" s="127">
        <f t="shared" si="5"/>
        <v>2346.5977560000001</v>
      </c>
      <c r="P27" s="94">
        <v>0.5</v>
      </c>
      <c r="Q27" s="129">
        <f t="shared" si="6"/>
        <v>2346.5977560000001</v>
      </c>
    </row>
    <row r="28" spans="2:17" x14ac:dyDescent="0.25">
      <c r="B28" s="107" t="s">
        <v>210</v>
      </c>
      <c r="C28" s="87" t="str">
        <f>'orçamento resumo'!C27:E27</f>
        <v>CLIMATIZAÇÃO</v>
      </c>
      <c r="D28" s="116">
        <f>'orçamento resumo'!F27</f>
        <v>5479.2</v>
      </c>
      <c r="E28" s="92">
        <f>D28/D31</f>
        <v>2.078306115275021E-2</v>
      </c>
      <c r="F28" s="118">
        <f t="shared" si="0"/>
        <v>1381.8542399999999</v>
      </c>
      <c r="G28" s="121">
        <f t="shared" si="1"/>
        <v>6861.0542399999995</v>
      </c>
      <c r="H28" s="89">
        <v>0.1</v>
      </c>
      <c r="I28" s="123">
        <f t="shared" si="2"/>
        <v>686.10542399999997</v>
      </c>
      <c r="J28" s="93">
        <v>0.4</v>
      </c>
      <c r="K28" s="127">
        <f t="shared" si="3"/>
        <v>2744.4216959999999</v>
      </c>
      <c r="L28" s="94">
        <v>0.2</v>
      </c>
      <c r="M28" s="129">
        <f t="shared" si="4"/>
        <v>1372.2108479999999</v>
      </c>
      <c r="N28" s="93">
        <v>0.3</v>
      </c>
      <c r="O28" s="127">
        <f t="shared" si="5"/>
        <v>2058.3162719999996</v>
      </c>
      <c r="P28" s="94"/>
      <c r="Q28" s="129">
        <f t="shared" si="6"/>
        <v>0</v>
      </c>
    </row>
    <row r="29" spans="2:17" x14ac:dyDescent="0.25">
      <c r="B29" s="107" t="s">
        <v>794</v>
      </c>
      <c r="C29" s="87" t="str">
        <f>'orçamento resumo'!C28:E28</f>
        <v>SERVIÇOS COMPLEMENTARES</v>
      </c>
      <c r="D29" s="116">
        <f>'orçamento resumo'!F28</f>
        <v>16648.36</v>
      </c>
      <c r="E29" s="88">
        <f>D29/D31</f>
        <v>6.314861366130102E-2</v>
      </c>
      <c r="F29" s="118">
        <f t="shared" si="0"/>
        <v>4198.7163919999994</v>
      </c>
      <c r="G29" s="120">
        <f t="shared" si="1"/>
        <v>20847.076391999999</v>
      </c>
      <c r="H29" s="89"/>
      <c r="I29" s="124"/>
      <c r="J29" s="93"/>
      <c r="K29" s="127">
        <f t="shared" si="3"/>
        <v>0</v>
      </c>
      <c r="L29" s="94"/>
      <c r="M29" s="129">
        <f t="shared" si="4"/>
        <v>0</v>
      </c>
      <c r="N29" s="93">
        <v>0.6</v>
      </c>
      <c r="O29" s="127">
        <f t="shared" si="5"/>
        <v>12508.245835199999</v>
      </c>
      <c r="P29" s="94">
        <v>0.4</v>
      </c>
      <c r="Q29" s="129">
        <f t="shared" si="6"/>
        <v>8338.8305567999996</v>
      </c>
    </row>
    <row r="30" spans="2:17" ht="15.75" thickBot="1" x14ac:dyDescent="0.3">
      <c r="B30" s="107" t="s">
        <v>868</v>
      </c>
      <c r="C30" s="87" t="str">
        <f>'orçamento resumo'!C29:E29</f>
        <v>ADMINISTRAÇÃO DE OBRA</v>
      </c>
      <c r="D30" s="116">
        <f>'orçamento resumo'!F29</f>
        <v>19070.099999999999</v>
      </c>
      <c r="E30" s="88">
        <f>D30/D31</f>
        <v>7.233447483009596E-2</v>
      </c>
      <c r="F30" s="118">
        <f t="shared" si="0"/>
        <v>4809.4792199999993</v>
      </c>
      <c r="G30" s="120">
        <f t="shared" si="1"/>
        <v>23879.57922</v>
      </c>
      <c r="H30" s="89">
        <v>0.2</v>
      </c>
      <c r="I30" s="124">
        <f>H30*G30</f>
        <v>4775.9158440000001</v>
      </c>
      <c r="J30" s="89">
        <v>0.2</v>
      </c>
      <c r="K30" s="127">
        <f>J30*G30</f>
        <v>4775.9158440000001</v>
      </c>
      <c r="L30" s="89">
        <v>0.2</v>
      </c>
      <c r="M30" s="129">
        <f>L30*G30</f>
        <v>4775.9158440000001</v>
      </c>
      <c r="N30" s="89">
        <v>0.2</v>
      </c>
      <c r="O30" s="127">
        <f>N30*G30</f>
        <v>4775.9158440000001</v>
      </c>
      <c r="P30" s="89">
        <v>0.2</v>
      </c>
      <c r="Q30" s="129">
        <f>P30*G30</f>
        <v>4775.9158440000001</v>
      </c>
    </row>
    <row r="31" spans="2:17" ht="16.5" x14ac:dyDescent="0.3">
      <c r="B31" s="95"/>
      <c r="C31" s="96" t="s">
        <v>120</v>
      </c>
      <c r="D31" s="117">
        <f>SUM(D14:D30)</f>
        <v>263637.77499999997</v>
      </c>
      <c r="E31" s="97">
        <f>SUM(E14:E30)</f>
        <v>0.99999999999999978</v>
      </c>
      <c r="F31" s="119">
        <f>SUM(F14:F30)</f>
        <v>66489.446854999987</v>
      </c>
      <c r="G31" s="122">
        <f>SUM(G14:G30)</f>
        <v>330127.22185500001</v>
      </c>
      <c r="H31" s="98">
        <f>I31/G31</f>
        <v>0.13881171618900215</v>
      </c>
      <c r="I31" s="125">
        <f>SUM(I14:I30)</f>
        <v>45825.526226400005</v>
      </c>
      <c r="J31" s="110">
        <f>K31/G31</f>
        <v>0.21472164222293258</v>
      </c>
      <c r="K31" s="128">
        <f>SUM(K14:K30)</f>
        <v>70885.459219199998</v>
      </c>
      <c r="L31" s="99">
        <f>M31/G31</f>
        <v>0.2197121561961293</v>
      </c>
      <c r="M31" s="130">
        <f>SUM(M14:M30)</f>
        <v>72532.963732799995</v>
      </c>
      <c r="N31" s="110">
        <f>O31/G31</f>
        <v>0.29041508562268814</v>
      </c>
      <c r="O31" s="128">
        <f>SUM(O14:O30)</f>
        <v>95873.925401399989</v>
      </c>
      <c r="P31" s="99">
        <f>Q31/G31</f>
        <v>0.13633939976924778</v>
      </c>
      <c r="Q31" s="130">
        <f>SUM(Q14:Q30)</f>
        <v>45009.347275199994</v>
      </c>
    </row>
    <row r="32" spans="2:17" ht="16.5" thickBot="1" x14ac:dyDescent="0.35">
      <c r="B32" s="100"/>
      <c r="C32" s="101" t="s">
        <v>344</v>
      </c>
      <c r="D32" s="102"/>
      <c r="E32" s="102"/>
      <c r="F32" s="103"/>
      <c r="G32" s="104"/>
      <c r="H32" s="105">
        <f>I32/G31</f>
        <v>0.13881171618900215</v>
      </c>
      <c r="I32" s="126">
        <f>I31</f>
        <v>45825.526226400005</v>
      </c>
      <c r="J32" s="111">
        <f t="shared" ref="J32:Q32" si="7">J31+H32</f>
        <v>0.35353335841193473</v>
      </c>
      <c r="K32" s="128">
        <f t="shared" si="7"/>
        <v>116710.9854456</v>
      </c>
      <c r="L32" s="106">
        <f t="shared" si="7"/>
        <v>0.57324551460806406</v>
      </c>
      <c r="M32" s="131">
        <f t="shared" si="7"/>
        <v>189243.94917839998</v>
      </c>
      <c r="N32" s="111">
        <f t="shared" si="7"/>
        <v>0.8636606002307522</v>
      </c>
      <c r="O32" s="128">
        <f t="shared" si="7"/>
        <v>285117.87457979994</v>
      </c>
      <c r="P32" s="106">
        <f t="shared" si="7"/>
        <v>1</v>
      </c>
      <c r="Q32" s="131">
        <f t="shared" si="7"/>
        <v>330127.22185499995</v>
      </c>
    </row>
    <row r="35" spans="4:7" x14ac:dyDescent="0.25">
      <c r="D35">
        <v>0.25219999999999998</v>
      </c>
      <c r="G35" s="190">
        <f>G30/5</f>
        <v>4775.9158440000001</v>
      </c>
    </row>
    <row r="36" spans="4:7" x14ac:dyDescent="0.25">
      <c r="G36" s="197">
        <f>G35/G30</f>
        <v>0.2</v>
      </c>
    </row>
  </sheetData>
  <mergeCells count="14">
    <mergeCell ref="N12:O12"/>
    <mergeCell ref="P12:Q12"/>
    <mergeCell ref="J12:K12"/>
    <mergeCell ref="L12:M12"/>
    <mergeCell ref="B9:M9"/>
    <mergeCell ref="B10:M10"/>
    <mergeCell ref="B11:M11"/>
    <mergeCell ref="B12:B13"/>
    <mergeCell ref="C12:C13"/>
    <mergeCell ref="D12:D13"/>
    <mergeCell ref="E12:E13"/>
    <mergeCell ref="F12:F13"/>
    <mergeCell ref="G12:G13"/>
    <mergeCell ref="H12:I12"/>
  </mergeCells>
  <pageMargins left="0.51181102362204722" right="0.51181102362204722" top="0.78740157480314965" bottom="0.78740157480314965" header="0.31496062992125984" footer="0.31496062992125984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Orçamento Sintético</vt:lpstr>
      <vt:lpstr>Memória de Cálculo</vt:lpstr>
      <vt:lpstr>Composições do IFPB</vt:lpstr>
      <vt:lpstr>Auxiliar</vt:lpstr>
      <vt:lpstr>orçamento resumo</vt:lpstr>
      <vt:lpstr>cronograma</vt:lpstr>
      <vt:lpstr>'Composições do IFPB'!Area_de_impressao</vt:lpstr>
      <vt:lpstr>cronograma!Area_de_impressao</vt:lpstr>
      <vt:lpstr>'Memória de Cálculo'!Area_de_impressao</vt:lpstr>
      <vt:lpstr>'orçamento resumo'!Area_de_impressao</vt:lpstr>
      <vt:lpstr>'Orçamento Sintético'!Area_de_impressao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FRANCISCO</cp:lastModifiedBy>
  <cp:lastPrinted>2018-04-16T13:07:55Z</cp:lastPrinted>
  <dcterms:created xsi:type="dcterms:W3CDTF">2016-08-08T15:23:26Z</dcterms:created>
  <dcterms:modified xsi:type="dcterms:W3CDTF">2018-04-26T16:36:05Z</dcterms:modified>
</cp:coreProperties>
</file>